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vo\Desktop\RAZNO\SJEDNICE\2023\27. Sjednica\"/>
    </mc:Choice>
  </mc:AlternateContent>
  <xr:revisionPtr revIDLastSave="0" documentId="13_ncr:1_{AC482BFC-AC7E-490B-A269-78A0A63189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3" r:id="rId2"/>
    <sheet name="List3" sheetId="4" r:id="rId3"/>
  </sheets>
  <definedNames>
    <definedName name="_Hlk32306578" localSheetId="0">List1!$A$272</definedName>
    <definedName name="_Hlk54090888" localSheetId="0">List1!$A$189</definedName>
    <definedName name="_Hlk54263646" localSheetId="0">List1!$A$195</definedName>
    <definedName name="_Hlk54265141" localSheetId="0">List1!$C$238</definedName>
    <definedName name="_Hlk54265262" localSheetId="0">List1!$C$240</definedName>
    <definedName name="_Hlk54265366" localSheetId="0">List1!$C$242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95" i="1"/>
  <c r="E94" i="1" s="1"/>
  <c r="E93" i="1" s="1"/>
  <c r="G161" i="1"/>
  <c r="G152" i="1"/>
  <c r="G150" i="1"/>
  <c r="F150" i="1"/>
  <c r="E75" i="1"/>
  <c r="C164" i="1"/>
  <c r="C163" i="1" s="1"/>
  <c r="C177" i="1"/>
  <c r="C175" i="1"/>
  <c r="C144" i="1"/>
  <c r="C143" i="1" s="1"/>
  <c r="C141" i="1"/>
  <c r="C140" i="1" s="1"/>
  <c r="C110" i="1"/>
  <c r="C108" i="1"/>
  <c r="C91" i="1"/>
  <c r="C90" i="1" s="1"/>
  <c r="E175" i="1"/>
  <c r="E177" i="1"/>
  <c r="E164" i="1"/>
  <c r="E163" i="1" s="1"/>
  <c r="E160" i="1"/>
  <c r="E151" i="1"/>
  <c r="E141" i="1"/>
  <c r="E140" i="1" s="1"/>
  <c r="E61" i="1"/>
  <c r="D177" i="1"/>
  <c r="D175" i="1"/>
  <c r="D164" i="1"/>
  <c r="D160" i="1"/>
  <c r="D151" i="1"/>
  <c r="D141" i="1"/>
  <c r="D140" i="1" s="1"/>
  <c r="D61" i="1"/>
  <c r="D223" i="1"/>
  <c r="G149" i="1"/>
  <c r="G155" i="1"/>
  <c r="G156" i="1"/>
  <c r="G159" i="1"/>
  <c r="G168" i="1"/>
  <c r="G169" i="1"/>
  <c r="G172" i="1"/>
  <c r="G174" i="1"/>
  <c r="G179" i="1"/>
  <c r="G133" i="1"/>
  <c r="G134" i="1"/>
  <c r="G135" i="1"/>
  <c r="G136" i="1"/>
  <c r="G137" i="1"/>
  <c r="G128" i="1"/>
  <c r="G129" i="1"/>
  <c r="G130" i="1"/>
  <c r="G131" i="1"/>
  <c r="G106" i="1"/>
  <c r="G107" i="1"/>
  <c r="G109" i="1"/>
  <c r="G111" i="1"/>
  <c r="G114" i="1"/>
  <c r="G115" i="1"/>
  <c r="G116" i="1"/>
  <c r="G119" i="1"/>
  <c r="G120" i="1"/>
  <c r="G121" i="1"/>
  <c r="G122" i="1"/>
  <c r="G124" i="1"/>
  <c r="G125" i="1"/>
  <c r="G126" i="1"/>
  <c r="G127" i="1"/>
  <c r="F179" i="1"/>
  <c r="F168" i="1"/>
  <c r="F169" i="1"/>
  <c r="F170" i="1"/>
  <c r="F172" i="1"/>
  <c r="F174" i="1"/>
  <c r="F176" i="1"/>
  <c r="F165" i="1"/>
  <c r="F155" i="1"/>
  <c r="F156" i="1"/>
  <c r="F159" i="1"/>
  <c r="F149" i="1"/>
  <c r="F133" i="1"/>
  <c r="F134" i="1"/>
  <c r="F135" i="1"/>
  <c r="F136" i="1"/>
  <c r="F138" i="1"/>
  <c r="F139" i="1"/>
  <c r="F121" i="1"/>
  <c r="F122" i="1"/>
  <c r="F124" i="1"/>
  <c r="F125" i="1"/>
  <c r="F126" i="1"/>
  <c r="F127" i="1"/>
  <c r="F128" i="1"/>
  <c r="F129" i="1"/>
  <c r="F130" i="1"/>
  <c r="F114" i="1"/>
  <c r="F115" i="1"/>
  <c r="F116" i="1"/>
  <c r="F117" i="1"/>
  <c r="F119" i="1"/>
  <c r="F106" i="1"/>
  <c r="F107" i="1"/>
  <c r="F109" i="1"/>
  <c r="F111" i="1"/>
  <c r="G42" i="1"/>
  <c r="G49" i="1"/>
  <c r="G51" i="1"/>
  <c r="G55" i="1"/>
  <c r="G57" i="1"/>
  <c r="G58" i="1"/>
  <c r="G60" i="1"/>
  <c r="G62" i="1"/>
  <c r="G66" i="1"/>
  <c r="G68" i="1"/>
  <c r="G69" i="1"/>
  <c r="G70" i="1"/>
  <c r="G73" i="1"/>
  <c r="G74" i="1"/>
  <c r="G76" i="1"/>
  <c r="G77" i="1"/>
  <c r="G78" i="1"/>
  <c r="G80" i="1"/>
  <c r="G81" i="1"/>
  <c r="G83" i="1"/>
  <c r="G84" i="1"/>
  <c r="G85" i="1"/>
  <c r="G89" i="1"/>
  <c r="F49" i="1"/>
  <c r="F52" i="1"/>
  <c r="F57" i="1"/>
  <c r="F58" i="1"/>
  <c r="F60" i="1"/>
  <c r="F62" i="1"/>
  <c r="F66" i="1"/>
  <c r="F68" i="1"/>
  <c r="F69" i="1"/>
  <c r="F73" i="1"/>
  <c r="F74" i="1"/>
  <c r="F76" i="1"/>
  <c r="F77" i="1"/>
  <c r="F81" i="1"/>
  <c r="F89" i="1"/>
  <c r="F42" i="1"/>
  <c r="F43" i="1"/>
  <c r="F44" i="1"/>
  <c r="F45" i="1"/>
  <c r="F47" i="1"/>
  <c r="C153" i="1"/>
  <c r="C148" i="1"/>
  <c r="C147" i="1" s="1"/>
  <c r="E148" i="1"/>
  <c r="D148" i="1"/>
  <c r="C41" i="1"/>
  <c r="C88" i="1"/>
  <c r="C87" i="1" s="1"/>
  <c r="C79" i="1"/>
  <c r="C75" i="1"/>
  <c r="C72" i="1"/>
  <c r="C67" i="1"/>
  <c r="C65" i="1"/>
  <c r="C61" i="1"/>
  <c r="C59" i="1"/>
  <c r="C56" i="1"/>
  <c r="C54" i="1"/>
  <c r="C50" i="1"/>
  <c r="C48" i="1"/>
  <c r="D48" i="1"/>
  <c r="E88" i="1"/>
  <c r="E87" i="1" s="1"/>
  <c r="D88" i="1"/>
  <c r="D87" i="1" s="1"/>
  <c r="D86" i="1" s="1"/>
  <c r="D75" i="1"/>
  <c r="E59" i="1"/>
  <c r="D59" i="1"/>
  <c r="D41" i="1"/>
  <c r="E41" i="1"/>
  <c r="G142" i="1"/>
  <c r="G139" i="1"/>
  <c r="F142" i="1"/>
  <c r="F131" i="1"/>
  <c r="F120" i="1"/>
  <c r="C257" i="1"/>
  <c r="B257" i="1"/>
  <c r="D256" i="1"/>
  <c r="D238" i="1"/>
  <c r="D239" i="1"/>
  <c r="D240" i="1"/>
  <c r="D241" i="1"/>
  <c r="D242" i="1"/>
  <c r="D237" i="1"/>
  <c r="C243" i="1"/>
  <c r="B243" i="1"/>
  <c r="D222" i="1"/>
  <c r="C212" i="1"/>
  <c r="D208" i="1"/>
  <c r="D209" i="1"/>
  <c r="D210" i="1"/>
  <c r="D211" i="1"/>
  <c r="D207" i="1"/>
  <c r="B212" i="1"/>
  <c r="D171" i="1"/>
  <c r="E171" i="1"/>
  <c r="D167" i="1"/>
  <c r="E167" i="1"/>
  <c r="D158" i="1"/>
  <c r="E158" i="1"/>
  <c r="D154" i="1"/>
  <c r="D153" i="1" s="1"/>
  <c r="E154" i="1"/>
  <c r="E153" i="1" s="1"/>
  <c r="E144" i="1"/>
  <c r="E143" i="1" s="1"/>
  <c r="D144" i="1"/>
  <c r="D143" i="1" s="1"/>
  <c r="D132" i="1"/>
  <c r="E132" i="1"/>
  <c r="D123" i="1"/>
  <c r="E123" i="1"/>
  <c r="E118" i="1"/>
  <c r="D118" i="1"/>
  <c r="D113" i="1"/>
  <c r="E113" i="1"/>
  <c r="E110" i="1"/>
  <c r="F110" i="1" s="1"/>
  <c r="D110" i="1"/>
  <c r="E108" i="1"/>
  <c r="D108" i="1"/>
  <c r="D105" i="1"/>
  <c r="E105" i="1"/>
  <c r="C171" i="1"/>
  <c r="C167" i="1"/>
  <c r="C158" i="1"/>
  <c r="C157" i="1" s="1"/>
  <c r="C154" i="1"/>
  <c r="C132" i="1"/>
  <c r="C123" i="1"/>
  <c r="C118" i="1"/>
  <c r="C113" i="1"/>
  <c r="C105" i="1"/>
  <c r="E82" i="1"/>
  <c r="D82" i="1"/>
  <c r="E48" i="1"/>
  <c r="E50" i="1"/>
  <c r="D50" i="1"/>
  <c r="D54" i="1"/>
  <c r="E54" i="1"/>
  <c r="D56" i="1"/>
  <c r="E56" i="1"/>
  <c r="D65" i="1"/>
  <c r="E65" i="1"/>
  <c r="D67" i="1"/>
  <c r="E67" i="1"/>
  <c r="D72" i="1"/>
  <c r="E72" i="1"/>
  <c r="D79" i="1"/>
  <c r="E79" i="1"/>
  <c r="C24" i="1"/>
  <c r="D24" i="1"/>
  <c r="C21" i="1"/>
  <c r="B24" i="1"/>
  <c r="B21" i="1"/>
  <c r="D157" i="1" l="1"/>
  <c r="D112" i="1"/>
  <c r="E157" i="1"/>
  <c r="C86" i="1"/>
  <c r="G151" i="1"/>
  <c r="E112" i="1"/>
  <c r="G160" i="1"/>
  <c r="E71" i="1"/>
  <c r="C112" i="1"/>
  <c r="F175" i="1"/>
  <c r="F163" i="1"/>
  <c r="F177" i="1"/>
  <c r="C104" i="1"/>
  <c r="F143" i="1"/>
  <c r="F140" i="1"/>
  <c r="F75" i="1"/>
  <c r="G75" i="1"/>
  <c r="D147" i="1"/>
  <c r="F164" i="1"/>
  <c r="F141" i="1"/>
  <c r="E147" i="1"/>
  <c r="F147" i="1" s="1"/>
  <c r="G140" i="1"/>
  <c r="G177" i="1"/>
  <c r="F153" i="1"/>
  <c r="G153" i="1"/>
  <c r="F61" i="1"/>
  <c r="G61" i="1"/>
  <c r="D163" i="1"/>
  <c r="G79" i="1"/>
  <c r="G171" i="1"/>
  <c r="G154" i="1"/>
  <c r="G50" i="1"/>
  <c r="F67" i="1"/>
  <c r="G108" i="1"/>
  <c r="G59" i="1"/>
  <c r="F65" i="1"/>
  <c r="G87" i="1"/>
  <c r="G65" i="1"/>
  <c r="F56" i="1"/>
  <c r="F113" i="1"/>
  <c r="G148" i="1"/>
  <c r="G41" i="1"/>
  <c r="F158" i="1"/>
  <c r="F154" i="1"/>
  <c r="F41" i="1"/>
  <c r="G54" i="1"/>
  <c r="F50" i="1"/>
  <c r="G118" i="1"/>
  <c r="F167" i="1"/>
  <c r="F48" i="1"/>
  <c r="F105" i="1"/>
  <c r="F132" i="1"/>
  <c r="G110" i="1"/>
  <c r="G167" i="1"/>
  <c r="F123" i="1"/>
  <c r="G72" i="1"/>
  <c r="G105" i="1"/>
  <c r="G67" i="1"/>
  <c r="G82" i="1"/>
  <c r="F72" i="1"/>
  <c r="F148" i="1"/>
  <c r="F108" i="1"/>
  <c r="F87" i="1"/>
  <c r="G113" i="1"/>
  <c r="F79" i="1"/>
  <c r="G48" i="1"/>
  <c r="C53" i="1"/>
  <c r="G123" i="1"/>
  <c r="G158" i="1"/>
  <c r="G56" i="1"/>
  <c r="G88" i="1"/>
  <c r="F118" i="1"/>
  <c r="F171" i="1"/>
  <c r="F59" i="1"/>
  <c r="F88" i="1"/>
  <c r="E86" i="1"/>
  <c r="C40" i="1"/>
  <c r="G132" i="1"/>
  <c r="D243" i="1"/>
  <c r="D257" i="1"/>
  <c r="D212" i="1"/>
  <c r="E166" i="1"/>
  <c r="E162" i="1" s="1"/>
  <c r="D166" i="1"/>
  <c r="C166" i="1"/>
  <c r="C162" i="1" s="1"/>
  <c r="E104" i="1"/>
  <c r="D104" i="1"/>
  <c r="D103" i="1" s="1"/>
  <c r="D64" i="1"/>
  <c r="D40" i="1"/>
  <c r="D53" i="1"/>
  <c r="E40" i="1"/>
  <c r="E53" i="1"/>
  <c r="D71" i="1"/>
  <c r="C64" i="1"/>
  <c r="E64" i="1"/>
  <c r="C71" i="1"/>
  <c r="D25" i="1"/>
  <c r="C25" i="1"/>
  <c r="B25" i="1"/>
  <c r="C103" i="1" l="1"/>
  <c r="C180" i="1" s="1"/>
  <c r="E103" i="1"/>
  <c r="E39" i="1"/>
  <c r="E97" i="1" s="1"/>
  <c r="D162" i="1"/>
  <c r="G147" i="1"/>
  <c r="G157" i="1"/>
  <c r="F157" i="1"/>
  <c r="F166" i="1"/>
  <c r="F40" i="1"/>
  <c r="G40" i="1"/>
  <c r="F112" i="1"/>
  <c r="G112" i="1"/>
  <c r="F53" i="1"/>
  <c r="G53" i="1"/>
  <c r="G104" i="1"/>
  <c r="F104" i="1"/>
  <c r="G86" i="1"/>
  <c r="F86" i="1"/>
  <c r="G64" i="1"/>
  <c r="F64" i="1"/>
  <c r="G71" i="1"/>
  <c r="F71" i="1"/>
  <c r="G166" i="1"/>
  <c r="F162" i="1"/>
  <c r="D39" i="1"/>
  <c r="D97" i="1" s="1"/>
  <c r="C39" i="1"/>
  <c r="C97" i="1" s="1"/>
  <c r="G162" i="1" l="1"/>
  <c r="F97" i="1"/>
  <c r="G97" i="1"/>
  <c r="D180" i="1"/>
  <c r="F39" i="1"/>
  <c r="G39" i="1"/>
  <c r="G103" i="1"/>
  <c r="F103" i="1"/>
  <c r="E180" i="1"/>
  <c r="F180" i="1" s="1"/>
  <c r="G180" i="1" l="1"/>
  <c r="G141" i="1"/>
</calcChain>
</file>

<file path=xl/sharedStrings.xml><?xml version="1.0" encoding="utf-8"?>
<sst xmlns="http://schemas.openxmlformats.org/spreadsheetml/2006/main" count="354" uniqueCount="269">
  <si>
    <t>REPUBLIKA HRVATSKA</t>
  </si>
  <si>
    <t>VUKOVARSKO-SRIJEMSKA ŽUPANIJA</t>
  </si>
  <si>
    <t>OPĆINA BOGDANOVCI</t>
  </si>
  <si>
    <t>I. OPĆI DIO</t>
  </si>
  <si>
    <t>Članak 1.</t>
  </si>
  <si>
    <t>RAČUN PRIHODA I RASHODA</t>
  </si>
  <si>
    <t>IZVRŠENJE 2021.</t>
  </si>
  <si>
    <t>PRIHODI POSLOVANJA</t>
  </si>
  <si>
    <t>UKUPNO PRIHODI</t>
  </si>
  <si>
    <t>RASHODI POSLOVANJA</t>
  </si>
  <si>
    <t>RASHODI ZA NABAVU NEFINANCIJSKE IMOVINE</t>
  </si>
  <si>
    <t>UKUPNO RASHODI</t>
  </si>
  <si>
    <t>RAZLIKA VIŠAK/MANJAK</t>
  </si>
  <si>
    <t>RASPOLOŽIVA SREDSTVA IZ PRETHODNIH GODINA</t>
  </si>
  <si>
    <t>UKUPAN DONOS VIŠKA/MANJKA IZ PRETHODNIH GODINA</t>
  </si>
  <si>
    <t xml:space="preserve">DIO KOJI ĆE SE RASPOREDITI/POKRITI U RAZDOBLJU </t>
  </si>
  <si>
    <t>RAČUN FINANCIRANJA</t>
  </si>
  <si>
    <t>NETO FINANCIRANJE</t>
  </si>
  <si>
    <t>VIŠAK/MANJAK + NETO FINANCIRANJE/ZADUŽIVANJE + RASPOLOŽIVA SREDTSVA IZ PRETHODNIH GODINA</t>
  </si>
  <si>
    <t>Prihodi po ekonomskoj klasifikaciji</t>
  </si>
  <si>
    <t>Račun/ Pozicija</t>
  </si>
  <si>
    <t>Opis</t>
  </si>
  <si>
    <t>Izvršenje 2019.</t>
  </si>
  <si>
    <t>Proračun 2020.</t>
  </si>
  <si>
    <t>Izvršenje 2020.</t>
  </si>
  <si>
    <t>Indeks 5/3</t>
  </si>
  <si>
    <t>Indeks 5/4</t>
  </si>
  <si>
    <t>Prihodi poslovanja</t>
  </si>
  <si>
    <t>Prihodi od poreza</t>
  </si>
  <si>
    <t>Porez i prirez na dohodak</t>
  </si>
  <si>
    <t xml:space="preserve">Porez i prirez na dohodak od nesamostalnog rada </t>
  </si>
  <si>
    <t>Porezi na imovinu</t>
  </si>
  <si>
    <t>Povremeni porezi na imovinu</t>
  </si>
  <si>
    <t>Porezi na robu i usluge</t>
  </si>
  <si>
    <t>Porez na promet</t>
  </si>
  <si>
    <t>Porezi na korištenje dobara ili izvođenje aktivnosti</t>
  </si>
  <si>
    <t>Pomoći iz inozemstva (darovnice) i od subjekata unutar opće države</t>
  </si>
  <si>
    <t xml:space="preserve">Pomoći iz proračuna </t>
  </si>
  <si>
    <t>Tekuće pomoći iz proračuna</t>
  </si>
  <si>
    <t xml:space="preserve">Kapitalne pomoći iz proračuna </t>
  </si>
  <si>
    <t>Pomoći od ostalih subjekata unutar opće države</t>
  </si>
  <si>
    <t>Tekuće pomoći od ostalih subjekata unutar opće države</t>
  </si>
  <si>
    <t>Kapitalne pomoći od ostalih subjekata unutar opće države</t>
  </si>
  <si>
    <t>Pomoći temeljem prijenosa EU sredstava</t>
  </si>
  <si>
    <t>Tekuće pomoći temeljem prijenosa EU sredstava</t>
  </si>
  <si>
    <t>Kapitalne pomoći temeljem prijenosa EU sredstava</t>
  </si>
  <si>
    <t>Prihodi od imovine</t>
  </si>
  <si>
    <t>Prihodi od financijske imovine</t>
  </si>
  <si>
    <t>Kamate na oročena sredstva i depozite po viđenju</t>
  </si>
  <si>
    <t>Prihodi od zateznih kamata</t>
  </si>
  <si>
    <t>Prihodi od nefinancijske imovine</t>
  </si>
  <si>
    <t>Naknade za koncesije</t>
  </si>
  <si>
    <t>Prihodi od zakupa i iznajmljivanja imovine</t>
  </si>
  <si>
    <t>Ostali prihodi od nefinancijske imovine</t>
  </si>
  <si>
    <t>Prihodi od administrativnih pristojbi i po posebnim propisima</t>
  </si>
  <si>
    <t>Administrativne (upravne) pristojbe</t>
  </si>
  <si>
    <t>Županijske, gradske i općinske pristojbe i naknade</t>
  </si>
  <si>
    <t>Ostale upravne pristojbe</t>
  </si>
  <si>
    <t>Prihodi po posebnim propisima</t>
  </si>
  <si>
    <t>Prihodi vodoprivrede</t>
  </si>
  <si>
    <t>Doprinosi za šume</t>
  </si>
  <si>
    <t xml:space="preserve">Ostali nespomenuti prihodi </t>
  </si>
  <si>
    <t>Komunalni doprinos i naknada</t>
  </si>
  <si>
    <t>Komunalni doprinos</t>
  </si>
  <si>
    <t>Komunalna naknada</t>
  </si>
  <si>
    <t>Ostali prihodi</t>
  </si>
  <si>
    <t xml:space="preserve">Donacije od pravnih i fizičkih osoba izvan opće države </t>
  </si>
  <si>
    <t>Kapitalne donacije</t>
  </si>
  <si>
    <t>Prihodi od prodaje nefi.  imovine</t>
  </si>
  <si>
    <t>Prihodi od prodaje neproizvedene imovine</t>
  </si>
  <si>
    <t>Prihodi od prodaje materijalne imovine - prirodnih bogatstava</t>
  </si>
  <si>
    <t>Zemljište</t>
  </si>
  <si>
    <t>UKUPNO</t>
  </si>
  <si>
    <t>Izvršenje 2021.</t>
  </si>
  <si>
    <t>Porez na promet nekretnina</t>
  </si>
  <si>
    <t>Ostale pristojbe i naknade</t>
  </si>
  <si>
    <t>Prihodi vodnog doprinosa</t>
  </si>
  <si>
    <t>Kazne</t>
  </si>
  <si>
    <t>Pomoći od međunarodnih organizacija i tijela EU</t>
  </si>
  <si>
    <t>Kapitalne pomoći iz EU</t>
  </si>
  <si>
    <t>UKUPNO PRIHODI:</t>
  </si>
  <si>
    <t>Tekuće donacije - Hrvatske vode</t>
  </si>
  <si>
    <t>Prihod od prodaje prijevoznih sredstava</t>
  </si>
  <si>
    <t>Prodaja automobila</t>
  </si>
  <si>
    <t>Prihodi od prodaje proizvedene dugotrajne imovine</t>
  </si>
  <si>
    <t>Rashodi poslovanja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</si>
  <si>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</si>
  <si>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</si>
  <si>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</si>
  <si>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</si>
  <si>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</si>
  <si>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</si>
  <si>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</si>
  <si>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</si>
  <si>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</si>
  <si>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</si>
  <si>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</si>
  <si>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Subvencije</t>
  </si>
  <si>
    <t>Subvencije trgovačkim društvima, obrtnicima, malim i srednjim  poduzetnicima izvan javnog sektora</t>
  </si>
  <si>
    <t>Pomoći dane u inozemstvo i unutar opće države</t>
  </si>
  <si>
    <t>Pomoći unutar opće države</t>
  </si>
  <si>
    <t>Naknade građanima i kućanstvima iz proračuna</t>
  </si>
  <si>
    <t>Ostale naknade građanima i kućanstvima iz proračuna</t>
  </si>
  <si>
    <t>Ostali rashodi</t>
  </si>
  <si>
    <t>Tekuće donacije</t>
  </si>
  <si>
    <t>Rashodi za nabavu nefinancijske imovne</t>
  </si>
  <si>
    <t>Rashodi za kupovinu zemljišta</t>
  </si>
  <si>
    <t>Rashodi za nabavu proizvedene dugotrajne imovine</t>
  </si>
  <si>
    <t>Građevinski objekti</t>
  </si>
  <si>
    <t>Postrojenja i oprema</t>
  </si>
  <si>
    <t>Prijevozna sredstva</t>
  </si>
  <si>
    <t>Nematerijalna proizvedena imovina</t>
  </si>
  <si>
    <t>UKUPNO RASHODI:</t>
  </si>
  <si>
    <t>Rashodi po ekonomskoj klasifikaciji</t>
  </si>
  <si>
    <t>Plaće za zaposlene</t>
  </si>
  <si>
    <t>Topli obrok</t>
  </si>
  <si>
    <t>Ostali rahodi za zaposlene</t>
  </si>
  <si>
    <t>Doprinosi za obvezno zdravstveno osiguranje</t>
  </si>
  <si>
    <t>Službena putovanja</t>
  </si>
  <si>
    <t>Naknade za prijevoz</t>
  </si>
  <si>
    <t>Seminari</t>
  </si>
  <si>
    <t>Ostale naknade troškova nezaposlenima</t>
  </si>
  <si>
    <t>Uredski materijal i ostali materijal</t>
  </si>
  <si>
    <t>Energija</t>
  </si>
  <si>
    <t>Sitan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</si>
  <si>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</si>
  <si>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</si>
  <si>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</si>
  <si>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</si>
  <si>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</si>
  <si>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</si>
  <si>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</si>
  <si>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</si>
  <si>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</si>
  <si>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Naknade za rad predstavničkih tijela, povjerenstava i sl.</t>
  </si>
  <si>
    <t>Premije osiguranja</t>
  </si>
  <si>
    <t>Reprezentacija</t>
  </si>
  <si>
    <t>Članarine</t>
  </si>
  <si>
    <t>Pristojbe i naknade</t>
  </si>
  <si>
    <t>Bankarske usluge i usluge platnog prometa</t>
  </si>
  <si>
    <t>Tekuće pomoći unutar općeg proračuna</t>
  </si>
  <si>
    <t>Naknade građanima i kućanstvima u novcu</t>
  </si>
  <si>
    <t>Naknade građanima i kućanstvima u naravi</t>
  </si>
  <si>
    <t>Tekuće donacije u novcu</t>
  </si>
  <si>
    <t>Kupovina zemljišta</t>
  </si>
  <si>
    <t>Poslovni objekti</t>
  </si>
  <si>
    <t>Ceste, željeznice i ostali prometni objekti</t>
  </si>
  <si>
    <t>Ostali građevinski objekti</t>
  </si>
  <si>
    <t>Uredska oprema i namještaj</t>
  </si>
  <si>
    <t>Uređaji, strojevi i oprema za ostale namjene</t>
  </si>
  <si>
    <t>Prijevozna sredstva u cestovnom prometu</t>
  </si>
  <si>
    <t>Umjetnička, literarna i znanstvena djela</t>
  </si>
  <si>
    <t>Sudski troškovi</t>
  </si>
  <si>
    <t>Subvencije poljoprivrednicima i obrtnicima</t>
  </si>
  <si>
    <t>Oprema za održavanje i zaštitu</t>
  </si>
  <si>
    <t xml:space="preserve">3. IZVJEŠTAJ O KORIŠTENJU PRORAČUNSKE ZALIHE </t>
  </si>
  <si>
    <t xml:space="preserve">4. IZVJEŠTAJ O ZADUŽIVANJU NA DOMAĆEM I STRANOM TRŽIŠTU NOVCA I KAPITALA </t>
  </si>
  <si>
    <t xml:space="preserve">5. IZVJEŠTAJ O DANIM JAMSTVIMA I IZDACIMA PO JAMSTVIMA </t>
  </si>
  <si>
    <t xml:space="preserve">    Općina Bogdanovci nije izdavala bjanko zadužnice.</t>
  </si>
  <si>
    <t xml:space="preserve">6. OBRAŽLOŽENJE OSTVARENIH PRIHODA I PRIMITKA, RASHODA I IZDATAKA </t>
  </si>
  <si>
    <t xml:space="preserve">6.1. OBRAZLOŽENJE OSTVARENJA PRIHODA I PRIMITAKA </t>
  </si>
  <si>
    <t xml:space="preserve"> PRIHODI POSLOVANJA </t>
  </si>
  <si>
    <t xml:space="preserve">PRIHODI POSLOVANJA </t>
  </si>
  <si>
    <t>Plan (kn)</t>
  </si>
  <si>
    <t>Izvršenje (kn)</t>
  </si>
  <si>
    <t>Indeks</t>
  </si>
  <si>
    <t>Prihodi od poreza 61</t>
  </si>
  <si>
    <t>Pomoći 63</t>
  </si>
  <si>
    <t>Prihodi od imovine 64</t>
  </si>
  <si>
    <t>Prihodi od upravnih i administrativnih pristojbi, pristojbi po posebnim propisima i naknada  65</t>
  </si>
  <si>
    <t>Ostali prihodi 66</t>
  </si>
  <si>
    <t>U k u p n o : 6</t>
  </si>
  <si>
    <t xml:space="preserve"> PRIHODI OD PRODAJE NEFINANCIJSKE IMOVINE </t>
  </si>
  <si>
    <t>Prihodi od prodaje nefinancijske imovine 71</t>
  </si>
  <si>
    <r>
      <t>U k u p n o</t>
    </r>
    <r>
      <rPr>
        <sz val="10"/>
        <color rgb="FF000000"/>
        <rFont val="Calibri"/>
        <family val="2"/>
        <charset val="238"/>
        <scheme val="minor"/>
      </rPr>
      <t>: 7</t>
    </r>
  </si>
  <si>
    <r>
      <t>6.2.</t>
    </r>
    <r>
      <rPr>
        <b/>
        <i/>
        <sz val="10"/>
        <rFont val="Calibri"/>
        <family val="2"/>
        <charset val="238"/>
      </rPr>
      <t xml:space="preserve"> OBRAZLOŽENJE OSTVARENJA RASHODA I IZDATAKA</t>
    </r>
  </si>
  <si>
    <t>Prema ekonomskoj klasifikaciji rashodi i izdaci su:</t>
  </si>
  <si>
    <r>
      <t>-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RASHODI POSLOVANJA</t>
    </r>
  </si>
  <si>
    <r>
      <t>-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RASHODI ZA NABAVU NEFINANCIJSKE IMOVINE</t>
    </r>
  </si>
  <si>
    <t>Rashodi za zaposlene 31</t>
  </si>
  <si>
    <t>Materijalni rashodi 32</t>
  </si>
  <si>
    <t>Financijski rashodi 34</t>
  </si>
  <si>
    <t>Pomoći dane u inozemstvo i unutar opće države 36</t>
  </si>
  <si>
    <t>Naknade građanima i kućanstvima 37</t>
  </si>
  <si>
    <t>Ostali rashodi 38</t>
  </si>
  <si>
    <t>U k u p n o:  3</t>
  </si>
  <si>
    <t>Rashodi za nabavu proizvedene dugotrajne imovine 42</t>
  </si>
  <si>
    <t>U k u p n o:  4</t>
  </si>
  <si>
    <t xml:space="preserve">7. STANJE NENAPLAĆENIH POTRAŽIVANJA ZA PRIHODE </t>
  </si>
  <si>
    <t>8. STANJE NEPODMIRENIH DOSPJELIH OBVEZA</t>
  </si>
  <si>
    <t>9. DEFICITI/SUFICIT PRORAČUNA</t>
  </si>
  <si>
    <t>INDEKS</t>
  </si>
  <si>
    <t xml:space="preserve">Za naplatu dospjelih potraživanja za koje razrez, naplatu i evidenciju vodi jedinstveni upravni odjel, redovito se poduzimaju odgovarajuće mjere te provode ovršni i drugi propisani postupci naplate. </t>
  </si>
  <si>
    <t>U nastavku daje se obrazloženje ostvarenja pojedinih vrsta prihoda/ primitaka po osnovnim skupinama prihoda  u odnosu na ukupno planirane prihode.</t>
  </si>
  <si>
    <t>- potraživanja za komunalni doprinos u iznosu od 5.456,92 kn</t>
  </si>
  <si>
    <t>Indeks %  5/3</t>
  </si>
  <si>
    <t>Indeks % 5/4</t>
  </si>
  <si>
    <t>Indeks % 5/3</t>
  </si>
  <si>
    <t>PRIHODI OD PRODAJE NEFINANACIJSKE IMO.</t>
  </si>
  <si>
    <t>PRIMICI OD FIN. IMOVINE I ZADUŽIVANJA</t>
  </si>
  <si>
    <t>IZDACI ZA FIN. IMOVINU I OTPLATE ZAJMOVA</t>
  </si>
  <si>
    <t>Predsjednik općinskog vijeća</t>
  </si>
  <si>
    <t>Godišnji izvještaj o izvršenju Proračuna Općine Bogdanovci za radoblje od 01.01.-31.12.2021. godine sastoji se od:</t>
  </si>
  <si>
    <t>Porez na dohodak od obrta</t>
  </si>
  <si>
    <t>Porez na dohodak od imovine</t>
  </si>
  <si>
    <t>Porez na dohodak od kapitala</t>
  </si>
  <si>
    <t>Povrat poreza na dohodak po godišnjoj prijavi</t>
  </si>
  <si>
    <t>Tekuće pomoći izvanproračunskim, županijskim, gradskim i općinskim proračunima</t>
  </si>
  <si>
    <t>- potraživanja za komunalne naknade u iznosu od 318.332,90 kn</t>
  </si>
  <si>
    <t>- potraživanja za šumski doprinos u iznosu od 3.221,37 kn</t>
  </si>
  <si>
    <t>c).Potraživanja za upravne i administrativne pristojbe i po posebnim propisima u ukupnom znosu od 327.011,19 kn</t>
  </si>
  <si>
    <t>2. POSEBNI DIO: U privitku ovog dokumenta.</t>
  </si>
  <si>
    <t xml:space="preserve">PLAN 2022. </t>
  </si>
  <si>
    <t>IZVRŠENJE 2022.</t>
  </si>
  <si>
    <t>Plan 2022.</t>
  </si>
  <si>
    <t>Izvršenje 2022.</t>
  </si>
  <si>
    <t>Ulaganja u računalne programe</t>
  </si>
  <si>
    <t>Tekuće donacije vrtić-Bogdanovci</t>
  </si>
  <si>
    <t>Kapitane pomoći Hrvatske Vode</t>
  </si>
  <si>
    <t>Porez na dohodak po godišnjoj prijavi</t>
  </si>
  <si>
    <t>Kapitalne pomoći EZ-IGRALIŠTE</t>
  </si>
  <si>
    <t>2022.</t>
  </si>
  <si>
    <t>.12.2022.</t>
  </si>
  <si>
    <t xml:space="preserve">     U periodu od 01. siječnja do 31. prosinca 2022. g. Općina Bogdanovci se nije zaduživala. 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</si>
  <si>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U  2022. godine ukupni prihodi/primici ostvareni su u iznosu od 7.090.848,34 kn, odnosno 85,21 %  od plana. 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</si>
  <si>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Ukupni rashodi/izdaci u 2022. godini iznose 6.887.398,17 kn, odnosno 94,15 % od plana.</t>
    </r>
  </si>
  <si>
    <t xml:space="preserve">Prihodi/primici u  2022. g. realizirani su u iznosu od 7.090.848,34 kn ili  85,21 % od godišnjeg plana. 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</si>
  <si>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Prihodi od poreza ostvareni su u iznosu od 1.497.963,97 kn ili 72,18 % od godišnjeg plana.  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</si>
  <si>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Prihodi od pomoći iz inozemstva i od subjekata unutar opće države ostvareni su u iznos od 4.339.672,38 kn ili 86,34 % od godišnjeg plana (odnose se na tekuće  i kapitalne pomoći iz državnog proračuna, te fiskalnog izravnjanja).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</si>
  <si>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Prihodi od imovine  realizirani su u iznosu od 443.387,34 kn ili 59,42  % od godišnjeg plana.. Najznačajniji udio prihoda u ovoj skupini su prihodi od zakupa državnog poljoprivrednog zemljišta, koncesijske naknade, pravo služnosti, kamata. 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</si>
  <si>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Prihodi od administrativnih pristojbi i po posebnih propisima realizirani su u iznosu 400.306,15 kn ili 84,76 % od godišnjeg plana. Najznačajniji udio prihoda u ovoj skupini su prihodi od komunalne naknade i šumskog doprinosa.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</si>
  <si>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Prihodi od prodaje nefinancijske imovine  realizirani su u iznosu od 409.518,50 kn što je 68,25 % od godišnjeg plana. Odnosi se na prihode od prodaje poljoprivrednog zemljišta u vlasništvu RH.</t>
    </r>
  </si>
  <si>
    <t>Ukupni proračunski rashodi i izdaci u  2022. g  izvršeni su u iznosu od 6.887.398,17 kn ili  94,15 % od godišnjeg plana.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</si>
  <si>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Materijalni rashodi izvršeni su u iznosu od 2.584.347,84 kn ili 97,05 % od godišnjeg plana,a čine ih naknade troškova zaposlenih, rashodi za materijal i energiju, rashodi za usluge i ostali nespomenuti rashodi. 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</si>
  <si>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Rashodi za zaposlene izvršeni su u iznosu od 1.276.477,22 kn ili 89,20 % u odnosu na godišnji plan. Odnose se na rashode za bruto plaće uposlenih dužnosnika, djelatnika JUO i djelatnika u javnim radovima.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</si>
  <si>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Financijski rashodi izvršeni su iznosu 36.251,57 kn ili 78,81 % u odnosu na godišnji plan. Ove rashode čine bankarske usluge, usluge platnog prometa.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</si>
  <si>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Pomoći dane u inozemstvo i unutar opće države  realizirane su u iznosu od 1.227.524,78 kn ili 98,76 % u odnosu na godišnji plan. Odnose se na  pomoći županijskim i općinskim proračunima, sufinanciranje projekata ŽUC-a, te sufinanciranje dječjih vrtića za djecu s područja Općine Bogdanovci.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</si>
  <si>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Naknade građanima i kućanstvima na temelju osiguranja i druge naknade realizirane su u iznosu od 339.348,91 kn ili 88,69 % u odnosu na godišnji plan. Najveći dio sredstava odnose se na stipendije studentima, sufinanciranje cijene karata za prijevoza srednjoškolaca, troškove stanovanja, naknade za svako novorođeno dijete, jednokratne pomoći.  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</si>
  <si>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Ostali rashodi realizirani su u iznosu od 915.011,74 kn ili 88,84 % od godišnjeg plana. Odnose  se na tekuće donacije u novcu udrugama građana, neprofitnim organizacijama, DVD-u, CK i sl.</t>
    </r>
  </si>
  <si>
    <t>Rashodi za nabavu proizvedene dugotrajne imovine realizirani su u iznosu od 508.436,11 kn ili 98,73 % od godišnjeg plana. planiranih. Rashodi se odnose na izradu projektnih dokumentacija, izgradnje dječjih igrališta, nabavku računalne opreme, uredskog namještaja, te strojeva za održavanje .</t>
  </si>
  <si>
    <t xml:space="preserve">Stanje nenaplaćenih potraživanja za prihode iskazano u  bilanci na dan 31. prosinca  2022. godine iznosi ukupno 11.532.602,34 kn, a odnosi se na potraživanja:  </t>
  </si>
  <si>
    <t>- porez na nekretnine u iznosu od 7.919,87 kn</t>
  </si>
  <si>
    <t>- porez na promet u iznosu od 55.148,50kn</t>
  </si>
  <si>
    <t>- porez na tvrtku u iznosu od 12.184,21 kn</t>
  </si>
  <si>
    <t>a).Potraživanja za poreze, EU sredstva u ukupnom  iznosu od 75.252,58 kn a to su:</t>
  </si>
  <si>
    <t xml:space="preserve"> - potraživanja od zakupa poslovnog prostora 50.492,78 kn</t>
  </si>
  <si>
    <t xml:space="preserve"> - potraživanja od zakupa zemljišta u iznosu od 296.665,33 kn</t>
  </si>
  <si>
    <t>d). Potraživanja od prodaje nefinancijske imovine iznose 3.535.068,77 kn odnose se na prodaju poljoprivrednog zemljišta u vasništvu RH s rokom otplate od dvadeset godina</t>
  </si>
  <si>
    <t>Temeljem knjigovodstvenih evidencija proračuna utvrđene su nepodmire dospjele obveze, odnosno sve obveze na dan 31. prosinca 2022. godine koje su evidentirane u ukupnom iznosu od 1.669.970,66 kn.</t>
  </si>
  <si>
    <t>Odnose  se na obveze za rashode poslovanja (obveze za zaposlene, obveze za materijalne rashode, obveze za financijske rashode, obveze za naknade građanima i kućanstvima, ostale tekuće obveze) i za nabavu nefinancijske imovine , izgradnja asfaltnog igrališta u Svinjarevcima, dokumentacija za izradu PPUO, dokumentacija - rekonstukcija zgrade sokolane, rekonstrukcija nogostupa oko spomenika u Svinjarevcima, nadzor nad izgradnjom spomenika u Svinjarevcima, tarupiraje i uređenje javnih površina, dječji paketići, sufinanciranje izgradnje kružnog toka u Bogdanovcima, sufinanciranje igradnje autobusnih ugibališta u Petrovcima..)</t>
  </si>
  <si>
    <t>Razlika između ostvarenih prihoda/primitaka i rashoda/izdataka daje višak prihoda/primitaka u iznosu 203.450,17 kn</t>
  </si>
  <si>
    <r>
      <t>Ova Odluka o usvajanju godišnjeg izvještaja o izvršenju Proračuna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Općine Bogdanovci za 2022. godinu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stupa na snagu osmog dana od dana objave u „Službenom vjesniku“ Vukovarsko-srijemske županije.</t>
    </r>
  </si>
  <si>
    <t>ODLUKA O USVAJANJU GODIŠNJEG IZVJEŠTAJA O IZVRŠENJU PRORAČUNA OPĆINE BOGDANOVCI ZA 2022. GODINU</t>
  </si>
  <si>
    <t>Godišnji izvještaj o izvršenju Proračuna Općine Bogdanovci za razdoblje od 01.01.-31.12.2022.godine</t>
  </si>
  <si>
    <t>Anamarija Savić Bajac, bacc. admin .publ.</t>
  </si>
  <si>
    <t>Primljeni zajmovi</t>
  </si>
  <si>
    <t>Primljeni zajmovi od državnog proračuna</t>
  </si>
  <si>
    <t>PRIMLJENI ZAJMOVI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</si>
  <si>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Razlika između ostvarenih prihoda/primitaka i rashoda/izdataka daje višak prihoda/primitaka u iznosu 251.619,53 kn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</si>
  <si>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 xml:space="preserve">Uključujući preneseni manjak prihoda/primitaka iz prethodnih godina  u iznosu od 1.549.556,00 kn kn i višak prihoda/primitaka 2022. u iznosu od 251.619,53 kn u 2022. g., čini manjak prihoda u sljedećem razdoblju koji  iznosi 1.291.840,42 kn. </t>
    </r>
  </si>
  <si>
    <t xml:space="preserve">U  2022. godini ukupni prihodi/primici ostvareni su u iznosu od 7.139.017,70 kn, odnosno 80,29 %  od godišnjeg plana. </t>
  </si>
  <si>
    <t xml:space="preserve">Uključujući preneseni manjak prihoda/primitaka iz prethodnih godina  u iznosu 1..549.556,00 kn i višak prihoda/primitaka u iznosu 251.619,53 kn u 2022. g., čini manjak prihoda u sljedećem razdoblju koji  iznosi 1.291.840,42 kn. </t>
  </si>
  <si>
    <t>Ukupni rashodi/izdaci 2022. godini iznose 6.887.398,17 kn, odnosno 94,15 % od godišnjeg plana.</t>
  </si>
  <si>
    <t xml:space="preserve">b). Potraživanja za prihode od nefinancijske imovine u ukupnom iznosu od 347.158,11 kn, a to su </t>
  </si>
  <si>
    <t>Temeljem članka 89. Zakona o Proračunu ("Narodne novine broj 144/21), članka 16. Pravilnika o polugodišnjem i godišnjem izvještaju o izvršenju Proračuna ("Narodne novine broj 24/13, 102/17, 1/20 i 147/20), te članku 29. Statuta Općine Bogdanovci ("Službeni vjesnik" Vukovarsko-srijemske županije broj 04/21) općinsko vijeće Općine Bogdanovci na 27. sjednici održanoj 25.05.2023. godine donosi:</t>
  </si>
  <si>
    <t>u Bogdanovcima,  25.05.2023. godine</t>
  </si>
  <si>
    <t>Klasa: 400-06/23-01/02</t>
  </si>
  <si>
    <t>Ur.br: 2196-8-01/01-23-01</t>
  </si>
  <si>
    <t xml:space="preserve">    Općina Bbogdanovci je u 2022. godini izdala zadužnice u iznosu 1.200.000,00 kn a primila u iznosu 5.000,00kn.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</si>
</sst>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Tahoma"/>
      <family val="2"/>
      <charset val="238"/>
    </font>
    <font>
      <sz val="12"/>
      <color theme="1"/>
      <name val="Arial"/>
      <family val="2"/>
      <charset val="238"/>
    </font>
    <font>
      <sz val="10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9"/>
      <color rgb="FF000000"/>
      <name val="Tahoma"/>
      <family val="2"/>
      <charset val="238"/>
    </font>
    <font>
      <b/>
      <sz val="12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Symbol"/>
      <family val="1"/>
      <charset val="2"/>
    </font>
    <font>
      <sz val="7"/>
      <name val="Times New Roman"/>
      <family val="1"/>
      <charset val="238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i/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Symbol"/>
      <family val="1"/>
      <charset val="238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6" fillId="0" borderId="0" applyFont="0" applyFill="0" applyBorder="0" applyAlignment="0" applyProtection="0"/>
  </cellStyleXfs>
  <cellXfs count="234">
    <xf numFmtId="0" fontId="0" fillId="0" borderId="0" xfId="0"/>
    <xf numFmtId="0" fontId="3" fillId="0" borderId="2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4" fontId="0" fillId="0" borderId="0" xfId="0" applyNumberFormat="1"/>
    <xf numFmtId="4" fontId="3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3" fillId="0" borderId="1" xfId="0" applyNumberFormat="1" applyFont="1" applyBorder="1"/>
    <xf numFmtId="0" fontId="5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horizontal="right" vertical="center" wrapText="1"/>
    </xf>
    <xf numFmtId="10" fontId="9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vertical="center" wrapText="1"/>
    </xf>
    <xf numFmtId="4" fontId="10" fillId="0" borderId="6" xfId="0" applyNumberFormat="1" applyFont="1" applyBorder="1" applyAlignment="1">
      <alignment horizontal="right" vertical="center" wrapText="1"/>
    </xf>
    <xf numFmtId="10" fontId="10" fillId="0" borderId="6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4" fontId="8" fillId="0" borderId="6" xfId="0" applyNumberFormat="1" applyFont="1" applyBorder="1" applyAlignment="1">
      <alignment horizontal="right" vertical="center" wrapText="1"/>
    </xf>
    <xf numFmtId="10" fontId="12" fillId="0" borderId="6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10" fontId="9" fillId="0" borderId="6" xfId="0" applyNumberFormat="1" applyFont="1" applyBorder="1" applyAlignment="1">
      <alignment vertical="center" wrapText="1"/>
    </xf>
    <xf numFmtId="10" fontId="10" fillId="0" borderId="6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4" fontId="14" fillId="0" borderId="6" xfId="0" applyNumberFormat="1" applyFont="1" applyBorder="1" applyAlignment="1">
      <alignment horizontal="right" vertical="center" wrapText="1"/>
    </xf>
    <xf numFmtId="10" fontId="14" fillId="0" borderId="6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4" fontId="16" fillId="0" borderId="6" xfId="0" applyNumberFormat="1" applyFont="1" applyBorder="1" applyAlignment="1">
      <alignment horizontal="righ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vertical="center" wrapText="1"/>
    </xf>
    <xf numFmtId="4" fontId="15" fillId="3" borderId="6" xfId="0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vertical="center" wrapText="1"/>
    </xf>
    <xf numFmtId="4" fontId="15" fillId="4" borderId="6" xfId="0" applyNumberFormat="1" applyFont="1" applyFill="1" applyBorder="1" applyAlignment="1">
      <alignment horizontal="righ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vertical="center" wrapText="1"/>
    </xf>
    <xf numFmtId="4" fontId="15" fillId="5" borderId="6" xfId="0" applyNumberFormat="1" applyFont="1" applyFill="1" applyBorder="1" applyAlignment="1">
      <alignment horizontal="right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4" fontId="15" fillId="6" borderId="4" xfId="0" applyNumberFormat="1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left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4" fontId="15" fillId="6" borderId="6" xfId="0" applyNumberFormat="1" applyFont="1" applyFill="1" applyBorder="1" applyAlignment="1">
      <alignment horizontal="right" vertical="center" wrapText="1"/>
    </xf>
    <xf numFmtId="0" fontId="17" fillId="6" borderId="5" xfId="0" applyFont="1" applyFill="1" applyBorder="1" applyAlignment="1">
      <alignment vertical="center" wrapText="1"/>
    </xf>
    <xf numFmtId="3" fontId="16" fillId="6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/>
    <xf numFmtId="4" fontId="17" fillId="0" borderId="0" xfId="0" applyNumberFormat="1" applyFont="1"/>
    <xf numFmtId="4" fontId="17" fillId="5" borderId="6" xfId="0" applyNumberFormat="1" applyFont="1" applyFill="1" applyBorder="1" applyAlignment="1">
      <alignment horizontal="right" vertical="center" wrapText="1"/>
    </xf>
    <xf numFmtId="0" fontId="19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18" fillId="7" borderId="6" xfId="0" applyFont="1" applyFill="1" applyBorder="1" applyAlignment="1">
      <alignment vertical="center" wrapText="1"/>
    </xf>
    <xf numFmtId="4" fontId="18" fillId="7" borderId="6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19" fillId="0" borderId="5" xfId="0" applyFont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vertical="center" wrapText="1"/>
    </xf>
    <xf numFmtId="4" fontId="18" fillId="4" borderId="6" xfId="0" applyNumberFormat="1" applyFont="1" applyFill="1" applyBorder="1" applyAlignment="1">
      <alignment horizontal="right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vertical="center" wrapText="1"/>
    </xf>
    <xf numFmtId="4" fontId="18" fillId="3" borderId="6" xfId="0" applyNumberFormat="1" applyFont="1" applyFill="1" applyBorder="1" applyAlignment="1">
      <alignment horizontal="right"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19" fillId="5" borderId="6" xfId="0" applyFont="1" applyFill="1" applyBorder="1" applyAlignment="1">
      <alignment vertical="center" wrapText="1"/>
    </xf>
    <xf numFmtId="4" fontId="1" fillId="5" borderId="6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9" fillId="5" borderId="6" xfId="0" applyNumberFormat="1" applyFont="1" applyFill="1" applyBorder="1" applyAlignment="1">
      <alignment horizontal="right" vertical="center" wrapText="1"/>
    </xf>
    <xf numFmtId="4" fontId="16" fillId="6" borderId="6" xfId="0" applyNumberFormat="1" applyFont="1" applyFill="1" applyBorder="1" applyAlignment="1">
      <alignment horizontal="center" vertical="center" wrapText="1"/>
    </xf>
    <xf numFmtId="4" fontId="18" fillId="6" borderId="6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30" fillId="8" borderId="8" xfId="0" applyFont="1" applyFill="1" applyBorder="1" applyAlignment="1">
      <alignment horizontal="center" vertical="center" wrapText="1"/>
    </xf>
    <xf numFmtId="0" fontId="30" fillId="8" borderId="6" xfId="0" applyFont="1" applyFill="1" applyBorder="1" applyAlignment="1">
      <alignment horizontal="center" vertical="center" wrapText="1"/>
    </xf>
    <xf numFmtId="16" fontId="30" fillId="8" borderId="6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justify" vertical="center" wrapText="1"/>
    </xf>
    <xf numFmtId="4" fontId="23" fillId="0" borderId="6" xfId="0" applyNumberFormat="1" applyFont="1" applyBorder="1" applyAlignment="1">
      <alignment horizontal="right" vertical="center" wrapText="1"/>
    </xf>
    <xf numFmtId="10" fontId="23" fillId="0" borderId="6" xfId="0" applyNumberFormat="1" applyFont="1" applyBorder="1" applyAlignment="1">
      <alignment horizontal="right" vertical="center" wrapText="1"/>
    </xf>
    <xf numFmtId="0" fontId="23" fillId="0" borderId="5" xfId="0" applyFont="1" applyBorder="1" applyAlignment="1">
      <alignment vertical="center" wrapText="1"/>
    </xf>
    <xf numFmtId="4" fontId="23" fillId="0" borderId="6" xfId="0" applyNumberFormat="1" applyFont="1" applyBorder="1" applyAlignment="1">
      <alignment vertical="center" wrapText="1"/>
    </xf>
    <xf numFmtId="0" fontId="23" fillId="0" borderId="6" xfId="0" applyFont="1" applyBorder="1" applyAlignment="1">
      <alignment horizontal="right" vertical="center" wrapText="1"/>
    </xf>
    <xf numFmtId="0" fontId="30" fillId="9" borderId="5" xfId="0" applyFont="1" applyFill="1" applyBorder="1" applyAlignment="1">
      <alignment horizontal="justify" vertical="center" wrapText="1"/>
    </xf>
    <xf numFmtId="4" fontId="30" fillId="9" borderId="6" xfId="0" applyNumberFormat="1" applyFont="1" applyFill="1" applyBorder="1" applyAlignment="1">
      <alignment vertical="center" wrapText="1"/>
    </xf>
    <xf numFmtId="4" fontId="30" fillId="9" borderId="6" xfId="0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0" fillId="8" borderId="7" xfId="0" applyFont="1" applyFill="1" applyBorder="1" applyAlignment="1">
      <alignment horizontal="center" vertical="center" wrapText="1"/>
    </xf>
    <xf numFmtId="0" fontId="34" fillId="8" borderId="9" xfId="0" applyFont="1" applyFill="1" applyBorder="1" applyAlignment="1">
      <alignment horizontal="center" vertical="center" wrapText="1"/>
    </xf>
    <xf numFmtId="0" fontId="31" fillId="8" borderId="5" xfId="0" applyFont="1" applyFill="1" applyBorder="1" applyAlignment="1">
      <alignment horizontal="center" vertical="center" wrapText="1"/>
    </xf>
    <xf numFmtId="0" fontId="30" fillId="8" borderId="10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vertical="center" wrapText="1"/>
    </xf>
    <xf numFmtId="16" fontId="30" fillId="8" borderId="10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10" fontId="23" fillId="0" borderId="6" xfId="0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4" fontId="3" fillId="0" borderId="0" xfId="0" applyNumberFormat="1" applyFont="1"/>
    <xf numFmtId="0" fontId="17" fillId="5" borderId="0" xfId="0" applyFont="1" applyFill="1" applyAlignment="1">
      <alignment vertical="center" wrapText="1"/>
    </xf>
    <xf numFmtId="0" fontId="15" fillId="5" borderId="0" xfId="0" applyFont="1" applyFill="1" applyAlignment="1">
      <alignment vertical="center" wrapText="1"/>
    </xf>
    <xf numFmtId="4" fontId="15" fillId="5" borderId="0" xfId="0" applyNumberFormat="1" applyFont="1" applyFill="1" applyAlignment="1">
      <alignment horizontal="right" vertical="center" wrapText="1"/>
    </xf>
    <xf numFmtId="4" fontId="15" fillId="5" borderId="0" xfId="0" applyNumberFormat="1" applyFont="1" applyFill="1" applyAlignment="1">
      <alignment vertical="center" wrapText="1"/>
    </xf>
    <xf numFmtId="4" fontId="18" fillId="2" borderId="6" xfId="0" applyNumberFormat="1" applyFont="1" applyFill="1" applyBorder="1" applyAlignment="1">
      <alignment horizontal="right" vertical="center" wrapText="1"/>
    </xf>
    <xf numFmtId="1" fontId="18" fillId="6" borderId="6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6" fillId="0" borderId="0" xfId="0" applyFont="1"/>
    <xf numFmtId="4" fontId="36" fillId="0" borderId="0" xfId="0" applyNumberFormat="1" applyFont="1"/>
    <xf numFmtId="0" fontId="35" fillId="0" borderId="0" xfId="0" applyFont="1" applyAlignment="1">
      <alignment horizontal="left" vertical="center" wrapText="1"/>
    </xf>
    <xf numFmtId="4" fontId="16" fillId="5" borderId="6" xfId="0" applyNumberFormat="1" applyFont="1" applyFill="1" applyBorder="1" applyAlignment="1">
      <alignment horizontal="right" vertical="center" wrapText="1"/>
    </xf>
    <xf numFmtId="0" fontId="0" fillId="2" borderId="0" xfId="0" applyFill="1"/>
    <xf numFmtId="4" fontId="19" fillId="2" borderId="6" xfId="0" applyNumberFormat="1" applyFont="1" applyFill="1" applyBorder="1" applyAlignment="1">
      <alignment horizontal="right" vertical="center" wrapText="1"/>
    </xf>
    <xf numFmtId="0" fontId="23" fillId="0" borderId="5" xfId="0" applyFont="1" applyBorder="1" applyAlignment="1">
      <alignment horizontal="lef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18" fillId="6" borderId="6" xfId="0" applyNumberFormat="1" applyFont="1" applyFill="1" applyBorder="1" applyAlignment="1">
      <alignment horizontal="right" vertical="center" wrapText="1"/>
    </xf>
    <xf numFmtId="4" fontId="2" fillId="5" borderId="6" xfId="0" applyNumberFormat="1" applyFont="1" applyFill="1" applyBorder="1" applyAlignment="1">
      <alignment horizontal="righ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4" fontId="37" fillId="0" borderId="1" xfId="0" applyNumberFormat="1" applyFont="1" applyBorder="1"/>
    <xf numFmtId="2" fontId="0" fillId="0" borderId="2" xfId="0" applyNumberFormat="1" applyBorder="1" applyAlignment="1">
      <alignment wrapText="1"/>
    </xf>
    <xf numFmtId="49" fontId="0" fillId="0" borderId="0" xfId="0" applyNumberFormat="1"/>
    <xf numFmtId="0" fontId="38" fillId="0" borderId="2" xfId="0" applyFont="1" applyBorder="1" applyAlignment="1">
      <alignment wrapText="1"/>
    </xf>
    <xf numFmtId="0" fontId="39" fillId="0" borderId="2" xfId="0" applyFont="1" applyBorder="1" applyAlignment="1">
      <alignment wrapText="1"/>
    </xf>
    <xf numFmtId="0" fontId="0" fillId="0" borderId="0" xfId="0" applyAlignment="1">
      <alignment horizontal="left"/>
    </xf>
    <xf numFmtId="4" fontId="39" fillId="0" borderId="0" xfId="0" applyNumberFormat="1" applyFont="1"/>
    <xf numFmtId="0" fontId="39" fillId="0" borderId="0" xfId="0" applyFont="1"/>
    <xf numFmtId="0" fontId="16" fillId="5" borderId="5" xfId="0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vertical="center" wrapText="1"/>
    </xf>
    <xf numFmtId="4" fontId="19" fillId="3" borderId="6" xfId="0" applyNumberFormat="1" applyFont="1" applyFill="1" applyBorder="1" applyAlignment="1">
      <alignment horizontal="right" vertical="center" wrapText="1"/>
    </xf>
    <xf numFmtId="4" fontId="3" fillId="4" borderId="6" xfId="0" applyNumberFormat="1" applyFont="1" applyFill="1" applyBorder="1" applyAlignment="1">
      <alignment horizontal="right" vertical="center" wrapText="1"/>
    </xf>
    <xf numFmtId="0" fontId="18" fillId="10" borderId="5" xfId="0" applyFont="1" applyFill="1" applyBorder="1" applyAlignment="1">
      <alignment horizontal="left" vertical="center" wrapText="1"/>
    </xf>
    <xf numFmtId="0" fontId="18" fillId="10" borderId="6" xfId="0" applyFont="1" applyFill="1" applyBorder="1" applyAlignment="1">
      <alignment vertical="center" wrapText="1"/>
    </xf>
    <xf numFmtId="4" fontId="18" fillId="10" borderId="6" xfId="0" applyNumberFormat="1" applyFont="1" applyFill="1" applyBorder="1" applyAlignment="1">
      <alignment horizontal="right" vertical="center" wrapText="1"/>
    </xf>
    <xf numFmtId="4" fontId="17" fillId="4" borderId="6" xfId="0" applyNumberFormat="1" applyFont="1" applyFill="1" applyBorder="1" applyAlignment="1">
      <alignment horizontal="right" vertical="center" wrapText="1"/>
    </xf>
    <xf numFmtId="0" fontId="15" fillId="6" borderId="5" xfId="0" applyFont="1" applyFill="1" applyBorder="1" applyAlignment="1">
      <alignment horizontal="left" vertical="center" wrapText="1"/>
    </xf>
    <xf numFmtId="0" fontId="0" fillId="3" borderId="0" xfId="0" applyFill="1"/>
    <xf numFmtId="0" fontId="40" fillId="0" borderId="0" xfId="0" applyFont="1" applyAlignment="1">
      <alignment vertical="center"/>
    </xf>
    <xf numFmtId="4" fontId="40" fillId="0" borderId="0" xfId="0" applyNumberFormat="1" applyFont="1" applyAlignment="1">
      <alignment vertical="center"/>
    </xf>
    <xf numFmtId="49" fontId="35" fillId="0" borderId="0" xfId="0" applyNumberFormat="1" applyFont="1" applyAlignment="1">
      <alignment horizontal="left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49" fontId="39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justify" vertical="center"/>
    </xf>
    <xf numFmtId="0" fontId="39" fillId="0" borderId="0" xfId="0" applyFont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vertical="center" wrapText="1"/>
    </xf>
    <xf numFmtId="4" fontId="16" fillId="0" borderId="14" xfId="0" applyNumberFormat="1" applyFont="1" applyBorder="1" applyAlignment="1">
      <alignment horizontal="right" vertical="center" wrapText="1"/>
    </xf>
    <xf numFmtId="4" fontId="15" fillId="5" borderId="14" xfId="0" applyNumberFormat="1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vertical="center" wrapText="1"/>
    </xf>
    <xf numFmtId="4" fontId="15" fillId="3" borderId="4" xfId="0" applyNumberFormat="1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vertical="center" wrapText="1"/>
    </xf>
    <xf numFmtId="4" fontId="15" fillId="4" borderId="4" xfId="0" applyNumberFormat="1" applyFont="1" applyFill="1" applyBorder="1" applyAlignment="1">
      <alignment horizontal="right" vertical="center" wrapText="1"/>
    </xf>
    <xf numFmtId="0" fontId="15" fillId="3" borderId="4" xfId="0" applyFont="1" applyFill="1" applyBorder="1" applyAlignment="1">
      <alignment horizontal="righ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vertical="center" wrapText="1"/>
    </xf>
    <xf numFmtId="4" fontId="15" fillId="3" borderId="8" xfId="0" applyNumberFormat="1" applyFont="1" applyFill="1" applyBorder="1" applyAlignment="1">
      <alignment horizontal="right" vertical="center" wrapText="1"/>
    </xf>
    <xf numFmtId="4" fontId="17" fillId="3" borderId="4" xfId="0" applyNumberFormat="1" applyFont="1" applyFill="1" applyBorder="1" applyAlignment="1">
      <alignment horizontal="righ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4" fontId="18" fillId="3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left"/>
    </xf>
    <xf numFmtId="0" fontId="31" fillId="0" borderId="0" xfId="0" applyFont="1"/>
    <xf numFmtId="164" fontId="0" fillId="0" borderId="0" xfId="1" applyNumberFormat="1" applyFont="1"/>
    <xf numFmtId="164" fontId="0" fillId="5" borderId="0" xfId="1" applyNumberFormat="1" applyFont="1" applyFill="1"/>
    <xf numFmtId="164" fontId="0" fillId="0" borderId="0" xfId="0" applyNumberFormat="1"/>
    <xf numFmtId="4" fontId="15" fillId="3" borderId="15" xfId="0" applyNumberFormat="1" applyFont="1" applyFill="1" applyBorder="1" applyAlignment="1">
      <alignment horizontal="right" vertical="center" wrapText="1"/>
    </xf>
    <xf numFmtId="164" fontId="47" fillId="5" borderId="1" xfId="1" applyNumberFormat="1" applyFont="1" applyFill="1" applyBorder="1"/>
    <xf numFmtId="0" fontId="18" fillId="5" borderId="5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vertical="center" wrapText="1"/>
    </xf>
    <xf numFmtId="4" fontId="3" fillId="5" borderId="6" xfId="0" applyNumberFormat="1" applyFont="1" applyFill="1" applyBorder="1" applyAlignment="1">
      <alignment horizontal="right" vertical="center" wrapText="1"/>
    </xf>
    <xf numFmtId="4" fontId="18" fillId="5" borderId="6" xfId="0" applyNumberFormat="1" applyFont="1" applyFill="1" applyBorder="1" applyAlignment="1">
      <alignment horizontal="right" vertical="center" wrapText="1"/>
    </xf>
    <xf numFmtId="0" fontId="39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30" fillId="8" borderId="7" xfId="0" applyFont="1" applyFill="1" applyBorder="1" applyAlignment="1">
      <alignment horizontal="justify" vertical="center" wrapText="1"/>
    </xf>
    <xf numFmtId="0" fontId="30" fillId="8" borderId="5" xfId="0" applyFont="1" applyFill="1" applyBorder="1" applyAlignment="1">
      <alignment horizontal="justify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49" fontId="45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31" fillId="8" borderId="7" xfId="0" applyFont="1" applyFill="1" applyBorder="1" applyAlignment="1">
      <alignment horizontal="center" vertical="center" wrapText="1"/>
    </xf>
    <xf numFmtId="0" fontId="31" fillId="8" borderId="5" xfId="0" applyFont="1" applyFill="1" applyBorder="1" applyAlignment="1">
      <alignment horizontal="center" vertical="center" wrapText="1"/>
    </xf>
    <xf numFmtId="0" fontId="31" fillId="8" borderId="7" xfId="0" applyFont="1" applyFill="1" applyBorder="1" applyAlignment="1">
      <alignment horizontal="left" vertical="center" wrapText="1" indent="5"/>
    </xf>
    <xf numFmtId="0" fontId="31" fillId="8" borderId="5" xfId="0" applyFont="1" applyFill="1" applyBorder="1" applyAlignment="1">
      <alignment horizontal="left" vertical="center" wrapText="1" indent="5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8" fillId="3" borderId="7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vertical="center" wrapText="1"/>
    </xf>
    <xf numFmtId="4" fontId="18" fillId="3" borderId="7" xfId="0" applyNumberFormat="1" applyFont="1" applyFill="1" applyBorder="1" applyAlignment="1">
      <alignment horizontal="right" vertical="center" wrapText="1"/>
    </xf>
    <xf numFmtId="4" fontId="18" fillId="3" borderId="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16" fontId="30" fillId="8" borderId="7" xfId="0" applyNumberFormat="1" applyFont="1" applyFill="1" applyBorder="1" applyAlignment="1">
      <alignment horizontal="center" vertical="center" wrapText="1"/>
    </xf>
    <xf numFmtId="16" fontId="30" fillId="8" borderId="5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49" fontId="39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49" fontId="38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wrapText="1"/>
    </xf>
    <xf numFmtId="4" fontId="39" fillId="0" borderId="0" xfId="0" applyNumberFormat="1" applyFont="1" applyAlignment="1">
      <alignment horizontal="center"/>
    </xf>
    <xf numFmtId="0" fontId="37" fillId="0" borderId="2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37" fillId="0" borderId="12" xfId="0" applyFont="1" applyBorder="1" applyAlignment="1">
      <alignment horizontal="center" wrapText="1"/>
    </xf>
    <xf numFmtId="0" fontId="37" fillId="0" borderId="2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37" fillId="0" borderId="12" xfId="0" applyFont="1" applyBorder="1" applyAlignment="1">
      <alignment horizontal="center"/>
    </xf>
    <xf numFmtId="49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2" fontId="31" fillId="0" borderId="0" xfId="0" applyNumberFormat="1" applyFont="1" applyAlignment="1">
      <alignment horizontal="lef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4"/>
  <sheetViews>
    <sheetView tabSelected="1" topLeftCell="A156" workbookViewId="0">
      <selection activeCell="A186" sqref="A186"/>
    </sheetView>
  </sheetViews>
  <sheetFormatPr defaultRowHeight="15" x14ac:dyDescent="0.25"/>
  <cols>
    <col min="1" max="1" width="41.5703125" customWidth="1"/>
    <col min="2" max="2" width="20.5703125" style="4" customWidth="1"/>
    <col min="3" max="3" width="17" style="4" customWidth="1"/>
    <col min="4" max="4" width="15.28515625" style="4" bestFit="1" customWidth="1"/>
    <col min="5" max="5" width="13.140625" style="4" bestFit="1" customWidth="1"/>
    <col min="6" max="6" width="11.7109375" style="4" bestFit="1" customWidth="1"/>
    <col min="7" max="7" width="9.42578125" style="4" customWidth="1"/>
    <col min="8" max="8" width="15.85546875" bestFit="1" customWidth="1"/>
    <col min="10" max="10" width="12" bestFit="1" customWidth="1"/>
    <col min="13" max="13" width="0" hidden="1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266</v>
      </c>
    </row>
    <row r="5" spans="1:7" x14ac:dyDescent="0.25">
      <c r="A5" t="s">
        <v>267</v>
      </c>
    </row>
    <row r="6" spans="1:7" x14ac:dyDescent="0.25">
      <c r="A6" t="s">
        <v>265</v>
      </c>
    </row>
    <row r="8" spans="1:7" ht="63" customHeight="1" x14ac:dyDescent="0.25">
      <c r="A8" s="223" t="s">
        <v>264</v>
      </c>
      <c r="B8" s="223"/>
      <c r="C8" s="223"/>
      <c r="D8" s="223"/>
      <c r="E8" s="223"/>
      <c r="F8" s="223"/>
    </row>
    <row r="10" spans="1:7" x14ac:dyDescent="0.25">
      <c r="A10" s="208" t="s">
        <v>252</v>
      </c>
      <c r="B10" s="208"/>
      <c r="C10" s="208"/>
      <c r="D10" s="208"/>
      <c r="E10" s="208"/>
      <c r="F10" s="208"/>
      <c r="G10" s="208"/>
    </row>
    <row r="11" spans="1:7" x14ac:dyDescent="0.25">
      <c r="A11" s="137"/>
      <c r="B11" s="177"/>
      <c r="C11" s="177"/>
      <c r="D11" s="177"/>
      <c r="E11" s="177"/>
      <c r="F11" s="177"/>
      <c r="G11" s="177"/>
    </row>
    <row r="12" spans="1:7" x14ac:dyDescent="0.25">
      <c r="A12" s="215" t="s">
        <v>3</v>
      </c>
      <c r="B12" s="215"/>
      <c r="C12" s="215"/>
      <c r="D12" s="215"/>
      <c r="E12" s="215"/>
      <c r="F12" s="215"/>
      <c r="G12" s="215"/>
    </row>
    <row r="14" spans="1:7" x14ac:dyDescent="0.25">
      <c r="A14" s="208" t="s">
        <v>4</v>
      </c>
      <c r="B14" s="208"/>
      <c r="C14" s="208"/>
      <c r="D14" s="208"/>
      <c r="E14" s="208"/>
      <c r="F14" s="208"/>
      <c r="G14" s="208"/>
    </row>
    <row r="15" spans="1:7" x14ac:dyDescent="0.25">
      <c r="A15" t="s">
        <v>253</v>
      </c>
      <c r="B15"/>
      <c r="D15"/>
    </row>
    <row r="17" spans="1:4" x14ac:dyDescent="0.25">
      <c r="A17" s="1" t="s">
        <v>5</v>
      </c>
      <c r="B17" s="5" t="s">
        <v>6</v>
      </c>
      <c r="C17" s="5" t="s">
        <v>212</v>
      </c>
      <c r="D17" s="5" t="s">
        <v>213</v>
      </c>
    </row>
    <row r="18" spans="1:4" x14ac:dyDescent="0.25">
      <c r="A18" s="2" t="s">
        <v>7</v>
      </c>
      <c r="B18" s="6">
        <v>7584180.6299999999</v>
      </c>
      <c r="C18" s="6">
        <v>8321176</v>
      </c>
      <c r="D18" s="6">
        <v>6681329.8399999999</v>
      </c>
    </row>
    <row r="19" spans="1:4" x14ac:dyDescent="0.25">
      <c r="A19" s="3" t="s">
        <v>198</v>
      </c>
      <c r="B19" s="6">
        <v>1209421.99</v>
      </c>
      <c r="C19" s="6">
        <v>600000</v>
      </c>
      <c r="D19" s="6">
        <v>409518.5</v>
      </c>
    </row>
    <row r="20" spans="1:4" x14ac:dyDescent="0.25">
      <c r="A20" s="3" t="s">
        <v>257</v>
      </c>
      <c r="B20" s="6"/>
      <c r="C20" s="6"/>
      <c r="D20" s="6">
        <v>48169.36</v>
      </c>
    </row>
    <row r="21" spans="1:4" x14ac:dyDescent="0.25">
      <c r="A21" s="1" t="s">
        <v>8</v>
      </c>
      <c r="B21" s="7">
        <f>SUM(B18:B19)</f>
        <v>8793602.6199999992</v>
      </c>
      <c r="C21" s="7">
        <f>SUM(C18:C19)</f>
        <v>8921176</v>
      </c>
      <c r="D21" s="7">
        <f>SUM(D18:D19:D20)</f>
        <v>7139017.7000000002</v>
      </c>
    </row>
    <row r="22" spans="1:4" x14ac:dyDescent="0.25">
      <c r="A22" s="2" t="s">
        <v>9</v>
      </c>
      <c r="B22" s="6">
        <v>7238365.3600000003</v>
      </c>
      <c r="C22" s="6">
        <v>6800000</v>
      </c>
      <c r="D22" s="6">
        <v>6378962.0599999996</v>
      </c>
    </row>
    <row r="23" spans="1:4" x14ac:dyDescent="0.25">
      <c r="A23" s="2" t="s">
        <v>10</v>
      </c>
      <c r="B23" s="6">
        <v>2095652.76</v>
      </c>
      <c r="C23" s="6">
        <v>515000</v>
      </c>
      <c r="D23" s="6">
        <v>508436.11</v>
      </c>
    </row>
    <row r="24" spans="1:4" x14ac:dyDescent="0.25">
      <c r="A24" s="1" t="s">
        <v>11</v>
      </c>
      <c r="B24" s="7">
        <f>SUM(B22:B23)</f>
        <v>9334018.120000001</v>
      </c>
      <c r="C24" s="7">
        <f>SUM(C22:C23)</f>
        <v>7315000</v>
      </c>
      <c r="D24" s="7">
        <f>SUM(D22:D23)</f>
        <v>6887398.1699999999</v>
      </c>
    </row>
    <row r="25" spans="1:4" x14ac:dyDescent="0.25">
      <c r="A25" s="1" t="s">
        <v>12</v>
      </c>
      <c r="B25" s="7">
        <f>B21-B24</f>
        <v>-540415.50000000186</v>
      </c>
      <c r="C25" s="7">
        <f>C21-C24</f>
        <v>1606176</v>
      </c>
      <c r="D25" s="7">
        <f>D21-D24</f>
        <v>251619.53000000026</v>
      </c>
    </row>
    <row r="26" spans="1:4" ht="13.5" customHeight="1" x14ac:dyDescent="0.25">
      <c r="A26" s="225" t="s">
        <v>13</v>
      </c>
      <c r="B26" s="226"/>
      <c r="C26" s="226"/>
      <c r="D26" s="227"/>
    </row>
    <row r="27" spans="1:4" ht="30" customHeight="1" x14ac:dyDescent="0.25">
      <c r="A27" s="136" t="s">
        <v>14</v>
      </c>
      <c r="B27" s="6"/>
      <c r="C27" s="6"/>
      <c r="D27" s="6">
        <v>-1549556</v>
      </c>
    </row>
    <row r="28" spans="1:4" x14ac:dyDescent="0.25">
      <c r="A28" s="136" t="s">
        <v>15</v>
      </c>
      <c r="B28" s="6"/>
      <c r="C28" s="6"/>
      <c r="D28" s="6">
        <v>-1291840.42</v>
      </c>
    </row>
    <row r="29" spans="1:4" x14ac:dyDescent="0.25">
      <c r="A29" s="228" t="s">
        <v>16</v>
      </c>
      <c r="B29" s="229"/>
      <c r="C29" s="229"/>
      <c r="D29" s="230"/>
    </row>
    <row r="30" spans="1:4" x14ac:dyDescent="0.25">
      <c r="A30" s="133" t="s">
        <v>199</v>
      </c>
      <c r="B30" s="6">
        <v>0</v>
      </c>
      <c r="C30" s="6">
        <v>0</v>
      </c>
      <c r="D30" s="6">
        <v>0</v>
      </c>
    </row>
    <row r="31" spans="1:4" x14ac:dyDescent="0.25">
      <c r="A31" s="3" t="s">
        <v>200</v>
      </c>
      <c r="B31" s="6">
        <v>0</v>
      </c>
      <c r="C31" s="6">
        <v>0</v>
      </c>
      <c r="D31" s="6">
        <v>0</v>
      </c>
    </row>
    <row r="32" spans="1:4" x14ac:dyDescent="0.25">
      <c r="A32" s="228" t="s">
        <v>17</v>
      </c>
      <c r="B32" s="229"/>
      <c r="C32" s="229"/>
      <c r="D32" s="230"/>
    </row>
    <row r="33" spans="1:8" ht="45" customHeight="1" x14ac:dyDescent="0.25">
      <c r="A33" s="135" t="s">
        <v>18</v>
      </c>
      <c r="B33" s="132"/>
      <c r="C33" s="132"/>
      <c r="D33" s="132">
        <v>-1291840.42</v>
      </c>
    </row>
    <row r="34" spans="1:8" x14ac:dyDescent="0.25">
      <c r="A34" s="111"/>
      <c r="B34" s="112"/>
      <c r="C34" s="112"/>
      <c r="D34" s="112"/>
    </row>
    <row r="35" spans="1:8" x14ac:dyDescent="0.25">
      <c r="A35" s="189"/>
      <c r="B35" s="189"/>
      <c r="C35" s="189"/>
      <c r="D35" s="189"/>
      <c r="E35" s="189"/>
      <c r="F35" s="189"/>
      <c r="G35" s="189"/>
    </row>
    <row r="36" spans="1:8" ht="15.75" thickBot="1" x14ac:dyDescent="0.3">
      <c r="A36" s="59" t="s">
        <v>19</v>
      </c>
      <c r="B36" s="60"/>
      <c r="C36" s="61"/>
      <c r="D36" s="61"/>
      <c r="E36" s="61"/>
      <c r="F36" s="61"/>
      <c r="G36" s="61"/>
    </row>
    <row r="37" spans="1:8" ht="30.75" thickBot="1" x14ac:dyDescent="0.3">
      <c r="A37" s="50" t="s">
        <v>20</v>
      </c>
      <c r="B37" s="51" t="s">
        <v>21</v>
      </c>
      <c r="C37" s="52" t="s">
        <v>73</v>
      </c>
      <c r="D37" s="52" t="s">
        <v>214</v>
      </c>
      <c r="E37" s="52" t="s">
        <v>215</v>
      </c>
      <c r="F37" s="52" t="s">
        <v>195</v>
      </c>
      <c r="G37" s="52" t="s">
        <v>196</v>
      </c>
    </row>
    <row r="38" spans="1:8" ht="15.75" thickBot="1" x14ac:dyDescent="0.3">
      <c r="A38" s="53">
        <v>1</v>
      </c>
      <c r="B38" s="54">
        <v>2</v>
      </c>
      <c r="C38" s="83">
        <v>3</v>
      </c>
      <c r="D38" s="58">
        <v>4</v>
      </c>
      <c r="E38" s="58">
        <v>5</v>
      </c>
      <c r="F38" s="58">
        <v>6</v>
      </c>
      <c r="G38" s="58">
        <v>7</v>
      </c>
    </row>
    <row r="39" spans="1:8" ht="15.75" thickBot="1" x14ac:dyDescent="0.3">
      <c r="A39" s="148">
        <v>6</v>
      </c>
      <c r="B39" s="55" t="s">
        <v>27</v>
      </c>
      <c r="C39" s="56">
        <f>C40+C53+C64+C71+C82</f>
        <v>7584180.6299999999</v>
      </c>
      <c r="D39" s="56">
        <f>D40+D53+D64+D71+D82</f>
        <v>8321176</v>
      </c>
      <c r="E39" s="56">
        <f>E40+E53+E64+E71+E82</f>
        <v>6681329.8400000008</v>
      </c>
      <c r="F39" s="56">
        <f>E39/C39*100</f>
        <v>88.095605391719161</v>
      </c>
      <c r="G39" s="56">
        <f>E39/D39*100</f>
        <v>80.293096071997525</v>
      </c>
      <c r="H39" s="179"/>
    </row>
    <row r="40" spans="1:8" ht="15.75" thickBot="1" x14ac:dyDescent="0.3">
      <c r="A40" s="44">
        <v>61</v>
      </c>
      <c r="B40" s="45" t="s">
        <v>28</v>
      </c>
      <c r="C40" s="46">
        <f>C41+C48+C50</f>
        <v>1296334.0900000001</v>
      </c>
      <c r="D40" s="46">
        <f>D41+D48+D50</f>
        <v>2075176</v>
      </c>
      <c r="E40" s="46">
        <f>E41+E48+E50</f>
        <v>1497963.9700000004</v>
      </c>
      <c r="F40" s="46">
        <f t="shared" ref="F40:F97" si="0">E40/C40*100</f>
        <v>115.55385155380742</v>
      </c>
      <c r="G40" s="46">
        <f t="shared" ref="G40:G97" si="1">E40/D40*100</f>
        <v>72.184912026738957</v>
      </c>
      <c r="H40" s="179"/>
    </row>
    <row r="41" spans="1:8" ht="30.75" thickBot="1" x14ac:dyDescent="0.3">
      <c r="A41" s="41">
        <v>611</v>
      </c>
      <c r="B41" s="42" t="s">
        <v>29</v>
      </c>
      <c r="C41" s="43">
        <f>SUM(C42:C47)</f>
        <v>952113.83000000007</v>
      </c>
      <c r="D41" s="43">
        <f>SUM(D42:D47)</f>
        <v>1670176</v>
      </c>
      <c r="E41" s="43">
        <f>SUM(E42:E47)</f>
        <v>1258980.2800000003</v>
      </c>
      <c r="F41" s="43">
        <f t="shared" si="0"/>
        <v>132.23001707684469</v>
      </c>
      <c r="G41" s="43">
        <f t="shared" si="1"/>
        <v>75.380096468875152</v>
      </c>
      <c r="H41" s="179"/>
    </row>
    <row r="42" spans="1:8" ht="45.75" thickBot="1" x14ac:dyDescent="0.3">
      <c r="A42" s="38">
        <v>6111</v>
      </c>
      <c r="B42" s="39" t="s">
        <v>30</v>
      </c>
      <c r="C42" s="40">
        <v>847866.11</v>
      </c>
      <c r="D42" s="37">
        <v>1670176</v>
      </c>
      <c r="E42" s="124">
        <v>1040492.85</v>
      </c>
      <c r="F42" s="49">
        <f t="shared" si="0"/>
        <v>122.71900453716684</v>
      </c>
      <c r="G42" s="49">
        <f t="shared" si="1"/>
        <v>62.298395498438488</v>
      </c>
      <c r="H42" s="179"/>
    </row>
    <row r="43" spans="1:8" ht="30.75" thickBot="1" x14ac:dyDescent="0.3">
      <c r="A43" s="38">
        <v>6112</v>
      </c>
      <c r="B43" s="39" t="s">
        <v>203</v>
      </c>
      <c r="C43" s="40">
        <v>105871.64</v>
      </c>
      <c r="D43" s="37">
        <v>0</v>
      </c>
      <c r="E43" s="124">
        <v>209152.45</v>
      </c>
      <c r="F43" s="49">
        <f t="shared" si="0"/>
        <v>197.55285740355021</v>
      </c>
      <c r="G43" s="49">
        <v>0</v>
      </c>
      <c r="H43" s="179"/>
    </row>
    <row r="44" spans="1:8" ht="30.75" thickBot="1" x14ac:dyDescent="0.3">
      <c r="A44" s="38">
        <v>6113</v>
      </c>
      <c r="B44" s="39" t="s">
        <v>204</v>
      </c>
      <c r="C44" s="40">
        <v>89251.64</v>
      </c>
      <c r="D44" s="37">
        <v>0</v>
      </c>
      <c r="E44" s="124">
        <v>0</v>
      </c>
      <c r="F44" s="49">
        <f t="shared" si="0"/>
        <v>0</v>
      </c>
      <c r="G44" s="49">
        <v>0</v>
      </c>
      <c r="H44" s="179"/>
    </row>
    <row r="45" spans="1:8" ht="30.75" thickBot="1" x14ac:dyDescent="0.3">
      <c r="A45" s="38">
        <v>6114</v>
      </c>
      <c r="B45" s="39" t="s">
        <v>205</v>
      </c>
      <c r="C45" s="40">
        <v>2202.39</v>
      </c>
      <c r="D45" s="37">
        <v>0</v>
      </c>
      <c r="E45" s="124">
        <v>0</v>
      </c>
      <c r="F45" s="49">
        <f t="shared" si="0"/>
        <v>0</v>
      </c>
      <c r="G45" s="49">
        <v>0</v>
      </c>
      <c r="H45" s="179"/>
    </row>
    <row r="46" spans="1:8" ht="30.75" thickBot="1" x14ac:dyDescent="0.3">
      <c r="A46" s="38">
        <v>6115</v>
      </c>
      <c r="B46" s="39" t="s">
        <v>219</v>
      </c>
      <c r="C46" s="40">
        <v>0</v>
      </c>
      <c r="D46" s="37">
        <v>0</v>
      </c>
      <c r="E46" s="124">
        <v>32.369999999999997</v>
      </c>
      <c r="F46" s="49">
        <v>0</v>
      </c>
      <c r="G46" s="49">
        <v>0</v>
      </c>
      <c r="H46" s="179"/>
    </row>
    <row r="47" spans="1:8" ht="45.75" thickBot="1" x14ac:dyDescent="0.3">
      <c r="A47" s="38">
        <v>6117</v>
      </c>
      <c r="B47" s="39" t="s">
        <v>206</v>
      </c>
      <c r="C47" s="40">
        <v>-93077.95</v>
      </c>
      <c r="D47" s="37">
        <v>0</v>
      </c>
      <c r="E47" s="124">
        <v>9302.61</v>
      </c>
      <c r="F47" s="49">
        <f t="shared" si="0"/>
        <v>-9.9944294003037246</v>
      </c>
      <c r="G47" s="49">
        <v>0</v>
      </c>
      <c r="H47" s="179"/>
    </row>
    <row r="48" spans="1:8" ht="15.75" thickBot="1" x14ac:dyDescent="0.3">
      <c r="A48" s="41">
        <v>613</v>
      </c>
      <c r="B48" s="42" t="s">
        <v>31</v>
      </c>
      <c r="C48" s="43">
        <f>SUM(C49:C49)</f>
        <v>343838.22</v>
      </c>
      <c r="D48" s="43">
        <f>SUM(D49:D49)</f>
        <v>400000</v>
      </c>
      <c r="E48" s="43">
        <f>SUM(E49:E49)</f>
        <v>233586.08</v>
      </c>
      <c r="F48" s="43">
        <f t="shared" si="0"/>
        <v>67.934879374375541</v>
      </c>
      <c r="G48" s="43">
        <f t="shared" si="1"/>
        <v>58.396519999999995</v>
      </c>
      <c r="H48" s="179"/>
    </row>
    <row r="49" spans="1:8" ht="30.75" thickBot="1" x14ac:dyDescent="0.3">
      <c r="A49" s="38">
        <v>6134</v>
      </c>
      <c r="B49" s="39" t="s">
        <v>74</v>
      </c>
      <c r="C49" s="40">
        <v>343838.22</v>
      </c>
      <c r="D49" s="37">
        <v>400000</v>
      </c>
      <c r="E49" s="124">
        <v>233586.08</v>
      </c>
      <c r="F49" s="49">
        <f t="shared" si="0"/>
        <v>67.934879374375541</v>
      </c>
      <c r="G49" s="49">
        <f t="shared" si="1"/>
        <v>58.396519999999995</v>
      </c>
      <c r="H49" s="179"/>
    </row>
    <row r="50" spans="1:8" ht="30" x14ac:dyDescent="0.25">
      <c r="A50" s="169">
        <v>614</v>
      </c>
      <c r="B50" s="170" t="s">
        <v>33</v>
      </c>
      <c r="C50" s="171">
        <f>SUM(C51:C52)</f>
        <v>382.04</v>
      </c>
      <c r="D50" s="171">
        <f>SUM(D51:D52)</f>
        <v>5000</v>
      </c>
      <c r="E50" s="171">
        <f>SUM(E51:E52)</f>
        <v>5397.61</v>
      </c>
      <c r="F50" s="171">
        <f t="shared" si="0"/>
        <v>1412.8389697413882</v>
      </c>
      <c r="G50" s="171">
        <f t="shared" si="1"/>
        <v>107.95219999999999</v>
      </c>
      <c r="H50" s="179"/>
    </row>
    <row r="51" spans="1:8" x14ac:dyDescent="0.25">
      <c r="A51" s="158">
        <v>6142</v>
      </c>
      <c r="B51" s="159" t="s">
        <v>34</v>
      </c>
      <c r="C51" s="160">
        <v>0</v>
      </c>
      <c r="D51" s="160">
        <v>5000</v>
      </c>
      <c r="E51" s="160">
        <v>5397.61</v>
      </c>
      <c r="F51" s="161">
        <v>0</v>
      </c>
      <c r="G51" s="161">
        <f t="shared" si="1"/>
        <v>107.95219999999999</v>
      </c>
      <c r="H51" s="179"/>
    </row>
    <row r="52" spans="1:8" ht="45.75" thickBot="1" x14ac:dyDescent="0.3">
      <c r="A52" s="38">
        <v>6145</v>
      </c>
      <c r="B52" s="39" t="s">
        <v>35</v>
      </c>
      <c r="C52" s="40">
        <v>382.04</v>
      </c>
      <c r="D52" s="37">
        <v>0</v>
      </c>
      <c r="E52" s="124">
        <v>0</v>
      </c>
      <c r="F52" s="49">
        <f t="shared" si="0"/>
        <v>0</v>
      </c>
      <c r="G52" s="49">
        <v>0</v>
      </c>
      <c r="H52" s="179"/>
    </row>
    <row r="53" spans="1:8" ht="60.75" thickBot="1" x14ac:dyDescent="0.3">
      <c r="A53" s="44">
        <v>63</v>
      </c>
      <c r="B53" s="45" t="s">
        <v>36</v>
      </c>
      <c r="C53" s="46">
        <f>C54+C56+C59+C61</f>
        <v>5287617.25</v>
      </c>
      <c r="D53" s="46">
        <f>D54+D56+D59+D61</f>
        <v>5026000</v>
      </c>
      <c r="E53" s="46">
        <f>E54+E56+E59+E61</f>
        <v>4339672.38</v>
      </c>
      <c r="F53" s="46">
        <f t="shared" si="0"/>
        <v>82.072362177878887</v>
      </c>
      <c r="G53" s="46">
        <f t="shared" si="1"/>
        <v>86.344456426581772</v>
      </c>
      <c r="H53" s="179"/>
    </row>
    <row r="54" spans="1:8" ht="45.75" thickBot="1" x14ac:dyDescent="0.3">
      <c r="A54" s="41">
        <v>632</v>
      </c>
      <c r="B54" s="42" t="s">
        <v>78</v>
      </c>
      <c r="C54" s="43">
        <f>SUM(C55:C55)</f>
        <v>0</v>
      </c>
      <c r="D54" s="43">
        <f>SUM(D55:D55)</f>
        <v>500000</v>
      </c>
      <c r="E54" s="43">
        <f>SUM(E55:E55)</f>
        <v>0</v>
      </c>
      <c r="F54" s="43">
        <v>0</v>
      </c>
      <c r="G54" s="43">
        <f t="shared" si="1"/>
        <v>0</v>
      </c>
      <c r="H54" s="179"/>
    </row>
    <row r="55" spans="1:8" ht="30.75" thickBot="1" x14ac:dyDescent="0.3">
      <c r="A55" s="140">
        <v>6324</v>
      </c>
      <c r="B55" s="141" t="s">
        <v>79</v>
      </c>
      <c r="C55" s="124">
        <v>0</v>
      </c>
      <c r="D55" s="124">
        <v>500000</v>
      </c>
      <c r="E55" s="124">
        <v>0</v>
      </c>
      <c r="F55" s="49">
        <v>0</v>
      </c>
      <c r="G55" s="49">
        <f t="shared" si="1"/>
        <v>0</v>
      </c>
      <c r="H55" s="179"/>
    </row>
    <row r="56" spans="1:8" ht="15.75" thickBot="1" x14ac:dyDescent="0.3">
      <c r="A56" s="41">
        <v>633</v>
      </c>
      <c r="B56" s="42" t="s">
        <v>37</v>
      </c>
      <c r="C56" s="43">
        <f t="shared" ref="C56:E56" si="2">SUM(C57:C58)</f>
        <v>3029205.94</v>
      </c>
      <c r="D56" s="43">
        <f t="shared" si="2"/>
        <v>4355500</v>
      </c>
      <c r="E56" s="43">
        <f t="shared" si="2"/>
        <v>3557989.84</v>
      </c>
      <c r="F56" s="43">
        <f t="shared" si="0"/>
        <v>117.45618853500596</v>
      </c>
      <c r="G56" s="43">
        <f t="shared" si="1"/>
        <v>81.689584203880145</v>
      </c>
      <c r="H56" s="179"/>
    </row>
    <row r="57" spans="1:8" ht="30.75" thickBot="1" x14ac:dyDescent="0.3">
      <c r="A57" s="38">
        <v>6331</v>
      </c>
      <c r="B57" s="39" t="s">
        <v>38</v>
      </c>
      <c r="C57" s="40">
        <v>2829205.94</v>
      </c>
      <c r="D57" s="37">
        <v>3475500</v>
      </c>
      <c r="E57" s="40">
        <v>2953989.84</v>
      </c>
      <c r="F57" s="49">
        <f t="shared" si="0"/>
        <v>104.41056263299093</v>
      </c>
      <c r="G57" s="49">
        <f t="shared" si="1"/>
        <v>84.994672421234355</v>
      </c>
      <c r="H57" s="179"/>
    </row>
    <row r="58" spans="1:8" ht="30.75" thickBot="1" x14ac:dyDescent="0.3">
      <c r="A58" s="38">
        <v>6332</v>
      </c>
      <c r="B58" s="39" t="s">
        <v>39</v>
      </c>
      <c r="C58" s="40">
        <v>200000</v>
      </c>
      <c r="D58" s="37">
        <v>880000</v>
      </c>
      <c r="E58" s="40">
        <v>604000</v>
      </c>
      <c r="F58" s="49">
        <f t="shared" si="0"/>
        <v>302</v>
      </c>
      <c r="G58" s="49">
        <f t="shared" si="1"/>
        <v>68.63636363636364</v>
      </c>
      <c r="H58" s="179"/>
    </row>
    <row r="59" spans="1:8" ht="45.75" thickBot="1" x14ac:dyDescent="0.3">
      <c r="A59" s="41">
        <v>634</v>
      </c>
      <c r="B59" s="42" t="s">
        <v>40</v>
      </c>
      <c r="C59" s="43">
        <f>SUM(C60)</f>
        <v>338079.28</v>
      </c>
      <c r="D59" s="43">
        <f>SUM(D60)</f>
        <v>100500</v>
      </c>
      <c r="E59" s="43">
        <f>SUM(E60)</f>
        <v>96536.28</v>
      </c>
      <c r="F59" s="43">
        <f t="shared" si="0"/>
        <v>28.554331989822028</v>
      </c>
      <c r="G59" s="43">
        <f t="shared" si="1"/>
        <v>96.055999999999997</v>
      </c>
      <c r="H59" s="179"/>
    </row>
    <row r="60" spans="1:8" ht="45.75" thickBot="1" x14ac:dyDescent="0.3">
      <c r="A60" s="38">
        <v>6341</v>
      </c>
      <c r="B60" s="39" t="s">
        <v>41</v>
      </c>
      <c r="C60" s="40">
        <v>338079.28</v>
      </c>
      <c r="D60" s="37">
        <v>100500</v>
      </c>
      <c r="E60" s="40">
        <v>96536.28</v>
      </c>
      <c r="F60" s="49">
        <f t="shared" si="0"/>
        <v>28.554331989822028</v>
      </c>
      <c r="G60" s="49">
        <f t="shared" si="1"/>
        <v>96.055999999999997</v>
      </c>
      <c r="H60" s="179"/>
    </row>
    <row r="61" spans="1:8" ht="45.75" thickBot="1" x14ac:dyDescent="0.3">
      <c r="A61" s="162">
        <v>638</v>
      </c>
      <c r="B61" s="163" t="s">
        <v>43</v>
      </c>
      <c r="C61" s="164">
        <f>SUM(C62)</f>
        <v>1920332.03</v>
      </c>
      <c r="D61" s="164">
        <f>D62</f>
        <v>70000</v>
      </c>
      <c r="E61" s="164">
        <f>E62+E63</f>
        <v>685146.26</v>
      </c>
      <c r="F61" s="164">
        <f t="shared" si="0"/>
        <v>35.678531071525164</v>
      </c>
      <c r="G61" s="182">
        <f t="shared" si="1"/>
        <v>978.78037142857147</v>
      </c>
      <c r="H61" s="183"/>
    </row>
    <row r="62" spans="1:8" ht="45.75" thickBot="1" x14ac:dyDescent="0.3">
      <c r="A62" s="38">
        <v>6381</v>
      </c>
      <c r="B62" s="39" t="s">
        <v>44</v>
      </c>
      <c r="C62" s="40">
        <v>1920332.03</v>
      </c>
      <c r="D62" s="37">
        <v>70000</v>
      </c>
      <c r="E62" s="40">
        <v>62031.71</v>
      </c>
      <c r="F62" s="49">
        <f t="shared" si="0"/>
        <v>3.2302596129691179</v>
      </c>
      <c r="G62" s="49">
        <f t="shared" si="1"/>
        <v>88.616728571428567</v>
      </c>
      <c r="H62" s="179"/>
    </row>
    <row r="63" spans="1:8" ht="30.75" thickBot="1" x14ac:dyDescent="0.3">
      <c r="A63" s="38">
        <v>6382</v>
      </c>
      <c r="B63" s="39" t="s">
        <v>220</v>
      </c>
      <c r="C63" s="40"/>
      <c r="D63" s="37">
        <v>0</v>
      </c>
      <c r="E63" s="40">
        <v>623114.55000000005</v>
      </c>
      <c r="F63" s="49"/>
      <c r="G63" s="49">
        <v>0</v>
      </c>
      <c r="H63" s="179"/>
    </row>
    <row r="64" spans="1:8" ht="15.75" thickBot="1" x14ac:dyDescent="0.3">
      <c r="A64" s="44">
        <v>64</v>
      </c>
      <c r="B64" s="45" t="s">
        <v>46</v>
      </c>
      <c r="C64" s="46">
        <f>C65+C67</f>
        <v>631325.20000000007</v>
      </c>
      <c r="D64" s="46">
        <f>D65+D67</f>
        <v>746200</v>
      </c>
      <c r="E64" s="46">
        <f>E65+E67</f>
        <v>443387.34</v>
      </c>
      <c r="F64" s="46">
        <f t="shared" si="0"/>
        <v>70.231212059965287</v>
      </c>
      <c r="G64" s="46">
        <f t="shared" si="1"/>
        <v>59.419370142053076</v>
      </c>
      <c r="H64" s="179"/>
    </row>
    <row r="65" spans="1:10" ht="30.75" thickBot="1" x14ac:dyDescent="0.3">
      <c r="A65" s="162">
        <v>641</v>
      </c>
      <c r="B65" s="163" t="s">
        <v>47</v>
      </c>
      <c r="C65" s="164">
        <f>SUM(C66:C66)</f>
        <v>134.63999999999999</v>
      </c>
      <c r="D65" s="164">
        <f>SUM(D66:D66)</f>
        <v>200</v>
      </c>
      <c r="E65" s="168">
        <f>SUM(E66:E66)</f>
        <v>12.19</v>
      </c>
      <c r="F65" s="164">
        <f t="shared" si="0"/>
        <v>9.0537730243612593</v>
      </c>
      <c r="G65" s="164">
        <f t="shared" si="1"/>
        <v>6.0949999999999998</v>
      </c>
      <c r="H65" s="179"/>
    </row>
    <row r="66" spans="1:10" ht="45.75" thickBot="1" x14ac:dyDescent="0.3">
      <c r="A66" s="38">
        <v>6413</v>
      </c>
      <c r="B66" s="39" t="s">
        <v>48</v>
      </c>
      <c r="C66" s="40">
        <v>134.63999999999999</v>
      </c>
      <c r="D66" s="37">
        <v>200</v>
      </c>
      <c r="E66" s="40">
        <v>12.19</v>
      </c>
      <c r="F66" s="49">
        <f t="shared" si="0"/>
        <v>9.0537730243612593</v>
      </c>
      <c r="G66" s="49">
        <f t="shared" si="1"/>
        <v>6.0949999999999998</v>
      </c>
      <c r="H66" s="179"/>
    </row>
    <row r="67" spans="1:10" ht="45.75" thickBot="1" x14ac:dyDescent="0.3">
      <c r="A67" s="41">
        <v>642</v>
      </c>
      <c r="B67" s="42" t="s">
        <v>50</v>
      </c>
      <c r="C67" s="43">
        <f>SUM(C68:C70)</f>
        <v>631190.56000000006</v>
      </c>
      <c r="D67" s="43">
        <f>SUM(D68:D70)</f>
        <v>746000</v>
      </c>
      <c r="E67" s="43">
        <f>SUM(E68:E70)</f>
        <v>443375.15</v>
      </c>
      <c r="F67" s="43">
        <f t="shared" si="0"/>
        <v>70.24426189136922</v>
      </c>
      <c r="G67" s="43">
        <f t="shared" si="1"/>
        <v>59.433666219839139</v>
      </c>
      <c r="H67" s="179"/>
    </row>
    <row r="68" spans="1:10" ht="15.75" thickBot="1" x14ac:dyDescent="0.3">
      <c r="A68" s="38">
        <v>6421</v>
      </c>
      <c r="B68" s="39" t="s">
        <v>51</v>
      </c>
      <c r="C68" s="40">
        <v>29589.18</v>
      </c>
      <c r="D68" s="37">
        <v>205000</v>
      </c>
      <c r="E68" s="40">
        <v>192571.07</v>
      </c>
      <c r="F68" s="49">
        <f t="shared" si="0"/>
        <v>650.8158387626828</v>
      </c>
      <c r="G68" s="49">
        <f t="shared" si="1"/>
        <v>93.937107317073171</v>
      </c>
      <c r="H68" s="179"/>
    </row>
    <row r="69" spans="1:10" ht="45.75" thickBot="1" x14ac:dyDescent="0.3">
      <c r="A69" s="38">
        <v>6422</v>
      </c>
      <c r="B69" s="39" t="s">
        <v>52</v>
      </c>
      <c r="C69" s="40">
        <v>601601.38</v>
      </c>
      <c r="D69" s="37">
        <v>540000</v>
      </c>
      <c r="E69" s="40">
        <v>250804.08</v>
      </c>
      <c r="F69" s="49">
        <f t="shared" si="0"/>
        <v>41.689412348090023</v>
      </c>
      <c r="G69" s="49">
        <f t="shared" si="1"/>
        <v>46.4452</v>
      </c>
      <c r="H69" s="179"/>
    </row>
    <row r="70" spans="1:10" ht="45.75" thickBot="1" x14ac:dyDescent="0.3">
      <c r="A70" s="38">
        <v>6429</v>
      </c>
      <c r="B70" s="39" t="s">
        <v>53</v>
      </c>
      <c r="C70" s="40">
        <v>0</v>
      </c>
      <c r="D70" s="37">
        <v>1000</v>
      </c>
      <c r="E70" s="40">
        <v>0</v>
      </c>
      <c r="F70" s="49">
        <v>0</v>
      </c>
      <c r="G70" s="49">
        <f t="shared" si="1"/>
        <v>0</v>
      </c>
      <c r="H70" s="179"/>
    </row>
    <row r="71" spans="1:10" ht="60.75" thickBot="1" x14ac:dyDescent="0.3">
      <c r="A71" s="165">
        <v>65</v>
      </c>
      <c r="B71" s="166" t="s">
        <v>54</v>
      </c>
      <c r="C71" s="167">
        <f>C72+C75+C79</f>
        <v>368904.09</v>
      </c>
      <c r="D71" s="167">
        <f>D72+D75+D79</f>
        <v>472300</v>
      </c>
      <c r="E71" s="167">
        <f>E72+E75+E79</f>
        <v>400306.15</v>
      </c>
      <c r="F71" s="167">
        <f t="shared" si="0"/>
        <v>108.51225585490256</v>
      </c>
      <c r="G71" s="167">
        <f t="shared" si="1"/>
        <v>84.756754181664206</v>
      </c>
      <c r="H71" s="180"/>
      <c r="J71" s="181"/>
    </row>
    <row r="72" spans="1:10" ht="30.75" thickBot="1" x14ac:dyDescent="0.3">
      <c r="A72" s="41">
        <v>651</v>
      </c>
      <c r="B72" s="42" t="s">
        <v>55</v>
      </c>
      <c r="C72" s="43">
        <f>SUM(C73:C74)</f>
        <v>115003.59</v>
      </c>
      <c r="D72" s="43">
        <f>SUM(D73:D74)</f>
        <v>220000</v>
      </c>
      <c r="E72" s="43">
        <f>SUM(E73:E74)</f>
        <v>227280.54</v>
      </c>
      <c r="F72" s="43">
        <f t="shared" si="0"/>
        <v>197.62908270950498</v>
      </c>
      <c r="G72" s="43">
        <f t="shared" si="1"/>
        <v>103.30933636363638</v>
      </c>
      <c r="H72" s="179"/>
    </row>
    <row r="73" spans="1:10" ht="45.75" thickBot="1" x14ac:dyDescent="0.3">
      <c r="A73" s="38">
        <v>6512</v>
      </c>
      <c r="B73" s="39" t="s">
        <v>56</v>
      </c>
      <c r="C73" s="40">
        <v>22712</v>
      </c>
      <c r="D73" s="37">
        <v>20000</v>
      </c>
      <c r="E73" s="40">
        <v>18906</v>
      </c>
      <c r="F73" s="49">
        <f t="shared" si="0"/>
        <v>83.242338851708354</v>
      </c>
      <c r="G73" s="49">
        <f t="shared" si="1"/>
        <v>94.53</v>
      </c>
      <c r="H73" s="179"/>
    </row>
    <row r="74" spans="1:10" ht="30.75" thickBot="1" x14ac:dyDescent="0.3">
      <c r="A74" s="38">
        <v>6514</v>
      </c>
      <c r="B74" s="39" t="s">
        <v>75</v>
      </c>
      <c r="C74" s="40">
        <v>92291.59</v>
      </c>
      <c r="D74" s="37">
        <v>200000</v>
      </c>
      <c r="E74" s="40">
        <v>208374.54</v>
      </c>
      <c r="F74" s="49">
        <f t="shared" si="0"/>
        <v>225.77847017263437</v>
      </c>
      <c r="G74" s="49">
        <f t="shared" si="1"/>
        <v>104.18727000000001</v>
      </c>
      <c r="H74" s="179"/>
    </row>
    <row r="75" spans="1:10" ht="30.75" thickBot="1" x14ac:dyDescent="0.3">
      <c r="A75" s="41">
        <v>652</v>
      </c>
      <c r="B75" s="42" t="s">
        <v>58</v>
      </c>
      <c r="C75" s="43">
        <f>SUM(C76:C78)</f>
        <v>22932.79</v>
      </c>
      <c r="D75" s="43">
        <f>SUM(D76:D78)</f>
        <v>54000</v>
      </c>
      <c r="E75" s="43">
        <f>E76+E77+E78</f>
        <v>30801.760000000002</v>
      </c>
      <c r="F75" s="43">
        <f t="shared" si="0"/>
        <v>134.31318212916963</v>
      </c>
      <c r="G75" s="43">
        <f t="shared" si="1"/>
        <v>57.040296296296297</v>
      </c>
      <c r="H75" s="179"/>
    </row>
    <row r="76" spans="1:10" ht="30.75" thickBot="1" x14ac:dyDescent="0.3">
      <c r="A76" s="38">
        <v>6522</v>
      </c>
      <c r="B76" s="39" t="s">
        <v>76</v>
      </c>
      <c r="C76" s="40">
        <v>105.25</v>
      </c>
      <c r="D76" s="37">
        <v>1000</v>
      </c>
      <c r="E76" s="40">
        <v>139.96</v>
      </c>
      <c r="F76" s="49">
        <f t="shared" si="0"/>
        <v>132.97862232779099</v>
      </c>
      <c r="G76" s="49">
        <f t="shared" si="1"/>
        <v>13.996</v>
      </c>
      <c r="H76" s="179"/>
    </row>
    <row r="77" spans="1:10" ht="15.75" thickBot="1" x14ac:dyDescent="0.3">
      <c r="A77" s="38">
        <v>6524</v>
      </c>
      <c r="B77" s="39" t="s">
        <v>60</v>
      </c>
      <c r="C77" s="40">
        <v>19135.7</v>
      </c>
      <c r="D77" s="37">
        <v>3000</v>
      </c>
      <c r="E77" s="40">
        <v>2003.37</v>
      </c>
      <c r="F77" s="49">
        <f t="shared" si="0"/>
        <v>10.469279932273185</v>
      </c>
      <c r="G77" s="49">
        <f t="shared" si="1"/>
        <v>66.778999999999996</v>
      </c>
      <c r="H77" s="179"/>
    </row>
    <row r="78" spans="1:10" ht="30.75" thickBot="1" x14ac:dyDescent="0.3">
      <c r="A78" s="38">
        <v>6526</v>
      </c>
      <c r="B78" s="39" t="s">
        <v>61</v>
      </c>
      <c r="C78" s="40">
        <v>3691.84</v>
      </c>
      <c r="D78" s="37">
        <v>50000</v>
      </c>
      <c r="E78" s="40">
        <v>28658.43</v>
      </c>
      <c r="F78" s="49">
        <v>0</v>
      </c>
      <c r="G78" s="49">
        <f t="shared" si="1"/>
        <v>57.316860000000005</v>
      </c>
      <c r="H78" s="179"/>
    </row>
    <row r="79" spans="1:10" ht="30.75" thickBot="1" x14ac:dyDescent="0.3">
      <c r="A79" s="41">
        <v>653</v>
      </c>
      <c r="B79" s="42" t="s">
        <v>62</v>
      </c>
      <c r="C79" s="43">
        <f t="shared" ref="C79:E79" si="3">SUM(C80:C81)</f>
        <v>230967.71000000002</v>
      </c>
      <c r="D79" s="43">
        <f t="shared" si="3"/>
        <v>198300</v>
      </c>
      <c r="E79" s="43">
        <f t="shared" si="3"/>
        <v>142223.85</v>
      </c>
      <c r="F79" s="43">
        <f t="shared" si="0"/>
        <v>61.57737373765363</v>
      </c>
      <c r="G79" s="43">
        <f t="shared" si="1"/>
        <v>71.721558245083202</v>
      </c>
      <c r="H79" s="179"/>
    </row>
    <row r="80" spans="1:10" ht="15.75" thickBot="1" x14ac:dyDescent="0.3">
      <c r="A80" s="38">
        <v>6531</v>
      </c>
      <c r="B80" s="39" t="s">
        <v>63</v>
      </c>
      <c r="C80" s="40">
        <v>3562.48</v>
      </c>
      <c r="D80" s="37">
        <v>300</v>
      </c>
      <c r="E80" s="40">
        <v>333.65</v>
      </c>
      <c r="F80" s="49">
        <v>0</v>
      </c>
      <c r="G80" s="49">
        <f t="shared" si="1"/>
        <v>111.21666666666665</v>
      </c>
      <c r="H80" s="179"/>
    </row>
    <row r="81" spans="1:13" ht="15.75" thickBot="1" x14ac:dyDescent="0.3">
      <c r="A81" s="38">
        <v>6532</v>
      </c>
      <c r="B81" s="39" t="s">
        <v>64</v>
      </c>
      <c r="C81" s="40">
        <v>227405.23</v>
      </c>
      <c r="D81" s="37">
        <v>198000</v>
      </c>
      <c r="E81" s="40">
        <v>141890.20000000001</v>
      </c>
      <c r="F81" s="49">
        <f t="shared" si="0"/>
        <v>62.395310785068581</v>
      </c>
      <c r="G81" s="49">
        <f t="shared" si="1"/>
        <v>71.661717171717171</v>
      </c>
      <c r="H81" s="179"/>
    </row>
    <row r="82" spans="1:13" ht="15.75" thickBot="1" x14ac:dyDescent="0.3">
      <c r="A82" s="44">
        <v>66</v>
      </c>
      <c r="B82" s="45" t="s">
        <v>65</v>
      </c>
      <c r="C82" s="46">
        <v>0</v>
      </c>
      <c r="D82" s="46">
        <f>D83+D84</f>
        <v>1500</v>
      </c>
      <c r="E82" s="46">
        <f>E83+E84</f>
        <v>0</v>
      </c>
      <c r="F82" s="46">
        <v>0</v>
      </c>
      <c r="G82" s="46">
        <f t="shared" si="1"/>
        <v>0</v>
      </c>
      <c r="H82" s="179"/>
    </row>
    <row r="83" spans="1:13" ht="15.75" thickBot="1" x14ac:dyDescent="0.3">
      <c r="A83" s="41">
        <v>662</v>
      </c>
      <c r="B83" s="42" t="s">
        <v>77</v>
      </c>
      <c r="C83" s="43">
        <v>0</v>
      </c>
      <c r="D83" s="43">
        <v>1000</v>
      </c>
      <c r="E83" s="43">
        <v>0</v>
      </c>
      <c r="F83" s="43">
        <v>0</v>
      </c>
      <c r="G83" s="43">
        <f t="shared" si="1"/>
        <v>0</v>
      </c>
      <c r="H83" s="179"/>
    </row>
    <row r="84" spans="1:13" ht="30.75" thickBot="1" x14ac:dyDescent="0.3">
      <c r="A84" s="41">
        <v>663</v>
      </c>
      <c r="B84" s="42" t="s">
        <v>81</v>
      </c>
      <c r="C84" s="43">
        <v>0</v>
      </c>
      <c r="D84" s="43">
        <v>500</v>
      </c>
      <c r="E84" s="43">
        <v>0</v>
      </c>
      <c r="F84" s="43">
        <v>0</v>
      </c>
      <c r="G84" s="43">
        <f t="shared" si="1"/>
        <v>0</v>
      </c>
      <c r="H84" s="179"/>
      <c r="M84" s="125"/>
    </row>
    <row r="85" spans="1:13" ht="30.75" thickBot="1" x14ac:dyDescent="0.3">
      <c r="A85" s="38">
        <v>6631</v>
      </c>
      <c r="B85" s="39" t="s">
        <v>81</v>
      </c>
      <c r="C85" s="40">
        <v>0</v>
      </c>
      <c r="D85" s="40">
        <v>500</v>
      </c>
      <c r="E85" s="40">
        <v>0</v>
      </c>
      <c r="F85" s="49">
        <v>0</v>
      </c>
      <c r="G85" s="49">
        <f t="shared" si="1"/>
        <v>0</v>
      </c>
      <c r="H85" s="179"/>
    </row>
    <row r="86" spans="1:13" ht="30.75" thickBot="1" x14ac:dyDescent="0.3">
      <c r="A86" s="148">
        <v>7</v>
      </c>
      <c r="B86" s="55" t="s">
        <v>68</v>
      </c>
      <c r="C86" s="56">
        <f>SUM(C87+C90)</f>
        <v>1209421.99</v>
      </c>
      <c r="D86" s="56">
        <f t="shared" ref="D86:E86" si="4">D87+D90</f>
        <v>600000</v>
      </c>
      <c r="E86" s="56">
        <f t="shared" si="4"/>
        <v>409518.5</v>
      </c>
      <c r="F86" s="56">
        <f t="shared" si="0"/>
        <v>33.860679182788793</v>
      </c>
      <c r="G86" s="56">
        <f t="shared" si="1"/>
        <v>68.253083333333336</v>
      </c>
      <c r="H86" s="179"/>
      <c r="M86" s="149"/>
    </row>
    <row r="87" spans="1:13" ht="45.75" thickBot="1" x14ac:dyDescent="0.3">
      <c r="A87" s="44">
        <v>71</v>
      </c>
      <c r="B87" s="45" t="s">
        <v>69</v>
      </c>
      <c r="C87" s="46">
        <f t="shared" ref="C87" si="5">SUM(C88)</f>
        <v>1194421.99</v>
      </c>
      <c r="D87" s="46">
        <f>SUM(D88)</f>
        <v>600000</v>
      </c>
      <c r="E87" s="46">
        <f>SUM(E88)</f>
        <v>409518.5</v>
      </c>
      <c r="F87" s="46">
        <f t="shared" si="0"/>
        <v>34.285914310737034</v>
      </c>
      <c r="G87" s="46">
        <f t="shared" si="1"/>
        <v>68.253083333333336</v>
      </c>
      <c r="H87" s="179"/>
    </row>
    <row r="88" spans="1:13" ht="45.75" thickBot="1" x14ac:dyDescent="0.3">
      <c r="A88" s="41">
        <v>711</v>
      </c>
      <c r="B88" s="42" t="s">
        <v>70</v>
      </c>
      <c r="C88" s="43">
        <f>SUM(C89)</f>
        <v>1194421.99</v>
      </c>
      <c r="D88" s="43">
        <f>SUM(D89)</f>
        <v>600000</v>
      </c>
      <c r="E88" s="43">
        <f>SUM(E89)</f>
        <v>409518.5</v>
      </c>
      <c r="F88" s="43">
        <f t="shared" si="0"/>
        <v>34.285914310737034</v>
      </c>
      <c r="G88" s="43">
        <f t="shared" si="1"/>
        <v>68.253083333333336</v>
      </c>
      <c r="H88" s="179"/>
    </row>
    <row r="89" spans="1:13" ht="15.75" thickBot="1" x14ac:dyDescent="0.3">
      <c r="A89" s="38">
        <v>7111</v>
      </c>
      <c r="B89" s="39" t="s">
        <v>71</v>
      </c>
      <c r="C89" s="40">
        <v>1194421.99</v>
      </c>
      <c r="D89" s="37">
        <v>600000</v>
      </c>
      <c r="E89" s="40">
        <v>409518.5</v>
      </c>
      <c r="F89" s="49">
        <f t="shared" si="0"/>
        <v>34.285914310737034</v>
      </c>
      <c r="G89" s="49">
        <f t="shared" si="1"/>
        <v>68.253083333333336</v>
      </c>
      <c r="H89" s="179"/>
    </row>
    <row r="90" spans="1:13" ht="45.75" thickBot="1" x14ac:dyDescent="0.3">
      <c r="A90" s="44">
        <v>72</v>
      </c>
      <c r="B90" s="45" t="s">
        <v>84</v>
      </c>
      <c r="C90" s="46">
        <f>C91</f>
        <v>15000</v>
      </c>
      <c r="D90" s="147">
        <v>0</v>
      </c>
      <c r="E90" s="46">
        <v>0</v>
      </c>
      <c r="F90" s="46">
        <v>0</v>
      </c>
      <c r="G90" s="46">
        <v>0</v>
      </c>
      <c r="H90" s="179"/>
    </row>
    <row r="91" spans="1:13" ht="30.75" thickBot="1" x14ac:dyDescent="0.3">
      <c r="A91" s="162">
        <v>723</v>
      </c>
      <c r="B91" s="163" t="s">
        <v>82</v>
      </c>
      <c r="C91" s="164">
        <f>C92</f>
        <v>15000</v>
      </c>
      <c r="D91" s="172">
        <v>0</v>
      </c>
      <c r="E91" s="164">
        <v>0</v>
      </c>
      <c r="F91" s="164">
        <v>0</v>
      </c>
      <c r="G91" s="164">
        <v>0</v>
      </c>
      <c r="H91" s="179"/>
    </row>
    <row r="92" spans="1:13" ht="15.75" thickBot="1" x14ac:dyDescent="0.3">
      <c r="A92" s="47">
        <v>7231</v>
      </c>
      <c r="B92" s="48" t="s">
        <v>83</v>
      </c>
      <c r="C92" s="49">
        <v>15000</v>
      </c>
      <c r="D92" s="62">
        <v>0</v>
      </c>
      <c r="E92" s="49">
        <v>0</v>
      </c>
      <c r="F92" s="49">
        <v>0</v>
      </c>
      <c r="G92" s="49">
        <v>0</v>
      </c>
      <c r="H92" s="179"/>
    </row>
    <row r="93" spans="1:13" ht="15.75" thickBot="1" x14ac:dyDescent="0.3">
      <c r="A93" s="47">
        <v>8</v>
      </c>
      <c r="B93" s="48" t="s">
        <v>255</v>
      </c>
      <c r="C93" s="49"/>
      <c r="D93" s="62"/>
      <c r="E93" s="49">
        <f>E94</f>
        <v>48169.36</v>
      </c>
      <c r="F93" s="49"/>
      <c r="G93" s="49"/>
      <c r="H93" s="179"/>
    </row>
    <row r="94" spans="1:13" ht="30.75" thickBot="1" x14ac:dyDescent="0.3">
      <c r="A94" s="47">
        <v>84</v>
      </c>
      <c r="B94" s="48" t="s">
        <v>256</v>
      </c>
      <c r="C94" s="49">
        <v>0</v>
      </c>
      <c r="D94" s="62">
        <v>0</v>
      </c>
      <c r="E94" s="49">
        <f>E95</f>
        <v>48169.36</v>
      </c>
      <c r="F94" s="49">
        <v>0</v>
      </c>
      <c r="G94" s="49">
        <v>0</v>
      </c>
      <c r="H94" s="179"/>
    </row>
    <row r="95" spans="1:13" ht="30.75" thickBot="1" x14ac:dyDescent="0.3">
      <c r="A95" s="47">
        <v>847</v>
      </c>
      <c r="B95" s="48" t="s">
        <v>256</v>
      </c>
      <c r="C95" s="49">
        <v>0</v>
      </c>
      <c r="D95" s="62">
        <v>0</v>
      </c>
      <c r="E95" s="49">
        <f>E96</f>
        <v>48169.36</v>
      </c>
      <c r="F95" s="49">
        <v>0</v>
      </c>
      <c r="G95" s="49">
        <v>0</v>
      </c>
      <c r="H95" s="179"/>
    </row>
    <row r="96" spans="1:13" ht="30.75" thickBot="1" x14ac:dyDescent="0.3">
      <c r="A96" s="47">
        <v>8471</v>
      </c>
      <c r="B96" s="48" t="s">
        <v>256</v>
      </c>
      <c r="C96" s="49">
        <v>0</v>
      </c>
      <c r="D96" s="62">
        <v>0</v>
      </c>
      <c r="E96" s="49">
        <v>48169.36</v>
      </c>
      <c r="F96" s="49">
        <v>0</v>
      </c>
      <c r="G96" s="49">
        <v>0</v>
      </c>
      <c r="H96" s="179"/>
    </row>
    <row r="97" spans="1:8" ht="15.75" thickBot="1" x14ac:dyDescent="0.3">
      <c r="A97" s="57" t="s">
        <v>80</v>
      </c>
      <c r="B97" s="55"/>
      <c r="C97" s="56">
        <f>C86+C39</f>
        <v>8793602.6199999992</v>
      </c>
      <c r="D97" s="56">
        <f>D86+D39</f>
        <v>8921176</v>
      </c>
      <c r="E97" s="56">
        <f>E86+E39+E93</f>
        <v>7139017.7000000011</v>
      </c>
      <c r="F97" s="56">
        <f t="shared" si="0"/>
        <v>81.184220034723396</v>
      </c>
      <c r="G97" s="56">
        <f t="shared" si="1"/>
        <v>80.023280563010985</v>
      </c>
      <c r="H97" s="179"/>
    </row>
    <row r="98" spans="1:8" x14ac:dyDescent="0.25">
      <c r="A98" s="113"/>
      <c r="B98" s="114"/>
      <c r="C98" s="115"/>
      <c r="D98" s="115"/>
      <c r="E98" s="115"/>
      <c r="F98" s="116"/>
      <c r="G98" s="115"/>
    </row>
    <row r="100" spans="1:8" ht="15.75" thickBot="1" x14ac:dyDescent="0.3">
      <c r="A100" s="67" t="s">
        <v>113</v>
      </c>
    </row>
    <row r="101" spans="1:8" ht="30.75" thickBot="1" x14ac:dyDescent="0.3">
      <c r="A101" s="50" t="s">
        <v>20</v>
      </c>
      <c r="B101" s="51" t="s">
        <v>21</v>
      </c>
      <c r="C101" s="52" t="s">
        <v>73</v>
      </c>
      <c r="D101" s="52" t="s">
        <v>214</v>
      </c>
      <c r="E101" s="52" t="s">
        <v>215</v>
      </c>
      <c r="F101" s="52" t="s">
        <v>197</v>
      </c>
      <c r="G101" s="52" t="s">
        <v>26</v>
      </c>
    </row>
    <row r="102" spans="1:8" ht="15.75" thickBot="1" x14ac:dyDescent="0.3">
      <c r="A102" s="73">
        <v>1</v>
      </c>
      <c r="B102" s="74">
        <v>2</v>
      </c>
      <c r="C102" s="118">
        <v>3</v>
      </c>
      <c r="D102" s="74">
        <v>4</v>
      </c>
      <c r="E102" s="74">
        <v>5</v>
      </c>
      <c r="F102" s="84"/>
      <c r="G102" s="84"/>
    </row>
    <row r="103" spans="1:8" ht="15.75" thickBot="1" x14ac:dyDescent="0.3">
      <c r="A103" s="144">
        <v>3</v>
      </c>
      <c r="B103" s="145" t="s">
        <v>85</v>
      </c>
      <c r="C103" s="146">
        <f>C104+C112+C140+C143+C147+C153+C157</f>
        <v>7238365.3600000003</v>
      </c>
      <c r="D103" s="146">
        <f>D104+D112+D140+D143+D147+D153+D157</f>
        <v>6800000.9000000004</v>
      </c>
      <c r="E103" s="146">
        <f>E104+E112+E140+E147+E153+E157</f>
        <v>6378962.0599999996</v>
      </c>
      <c r="F103" s="146">
        <f>E103/C103*100</f>
        <v>88.127108024290152</v>
      </c>
      <c r="G103" s="146">
        <f>E103/D103*100</f>
        <v>93.808253172437077</v>
      </c>
      <c r="H103" s="181"/>
    </row>
    <row r="104" spans="1:8" ht="15.75" thickBot="1" x14ac:dyDescent="0.3">
      <c r="A104" s="70">
        <v>31</v>
      </c>
      <c r="B104" s="71" t="s">
        <v>86</v>
      </c>
      <c r="C104" s="72">
        <f>C105+C108+C110</f>
        <v>2949498.98</v>
      </c>
      <c r="D104" s="72">
        <f t="shared" ref="D104:E104" si="6">D105+D108+D110</f>
        <v>1431000</v>
      </c>
      <c r="E104" s="72">
        <f t="shared" si="6"/>
        <v>1276477.22</v>
      </c>
      <c r="F104" s="72">
        <f t="shared" ref="F104:F119" si="7">E104/C104*100</f>
        <v>43.277764415433026</v>
      </c>
      <c r="G104" s="72">
        <f t="shared" ref="G104:G131" si="8">E104/D104*100</f>
        <v>89.201762403913349</v>
      </c>
      <c r="H104" s="181"/>
    </row>
    <row r="105" spans="1:8" ht="15.75" customHeight="1" thickBot="1" x14ac:dyDescent="0.3">
      <c r="A105" s="75">
        <v>311</v>
      </c>
      <c r="B105" s="76" t="s">
        <v>114</v>
      </c>
      <c r="C105" s="131">
        <f>SUM(C106:C107)</f>
        <v>2494596.6800000002</v>
      </c>
      <c r="D105" s="131">
        <f t="shared" ref="D105:E105" si="9">SUM(D106:D107)</f>
        <v>1185500</v>
      </c>
      <c r="E105" s="131">
        <f t="shared" si="9"/>
        <v>1057654.29</v>
      </c>
      <c r="F105" s="77">
        <f t="shared" si="7"/>
        <v>42.397807167770303</v>
      </c>
      <c r="G105" s="77">
        <f t="shared" si="8"/>
        <v>89.215882749894561</v>
      </c>
      <c r="H105" s="181"/>
    </row>
    <row r="106" spans="1:8" ht="15.75" thickBot="1" x14ac:dyDescent="0.3">
      <c r="A106" s="68">
        <v>3111</v>
      </c>
      <c r="B106" s="63" t="s">
        <v>87</v>
      </c>
      <c r="C106" s="64">
        <v>2356012.96</v>
      </c>
      <c r="D106" s="64">
        <v>1128000</v>
      </c>
      <c r="E106" s="64">
        <v>1009510.09</v>
      </c>
      <c r="F106" s="117">
        <f t="shared" si="7"/>
        <v>42.848240104757316</v>
      </c>
      <c r="G106" s="117">
        <f t="shared" si="8"/>
        <v>89.495575354609926</v>
      </c>
    </row>
    <row r="107" spans="1:8" ht="15.75" thickBot="1" x14ac:dyDescent="0.3">
      <c r="A107" s="68">
        <v>3112</v>
      </c>
      <c r="B107" s="63" t="s">
        <v>115</v>
      </c>
      <c r="C107" s="64">
        <v>138583.72</v>
      </c>
      <c r="D107" s="64">
        <v>57500</v>
      </c>
      <c r="E107" s="64">
        <v>48144.2</v>
      </c>
      <c r="F107" s="117">
        <f t="shared" si="7"/>
        <v>34.740155625783459</v>
      </c>
      <c r="G107" s="117">
        <f t="shared" si="8"/>
        <v>83.729043478260863</v>
      </c>
    </row>
    <row r="108" spans="1:8" ht="30.75" thickBot="1" x14ac:dyDescent="0.3">
      <c r="A108" s="75">
        <v>312</v>
      </c>
      <c r="B108" s="76" t="s">
        <v>88</v>
      </c>
      <c r="C108" s="131">
        <f>C109</f>
        <v>67300</v>
      </c>
      <c r="D108" s="131">
        <f>SUM(D109)</f>
        <v>64000</v>
      </c>
      <c r="E108" s="131">
        <f>SUM(E109)</f>
        <v>60750</v>
      </c>
      <c r="F108" s="77">
        <f t="shared" si="7"/>
        <v>90.26745913818722</v>
      </c>
      <c r="G108" s="77">
        <f t="shared" si="8"/>
        <v>94.921875</v>
      </c>
    </row>
    <row r="109" spans="1:8" ht="30.75" thickBot="1" x14ac:dyDescent="0.3">
      <c r="A109" s="68">
        <v>3121</v>
      </c>
      <c r="B109" s="63" t="s">
        <v>116</v>
      </c>
      <c r="C109" s="64">
        <v>67300</v>
      </c>
      <c r="D109" s="64">
        <v>64000</v>
      </c>
      <c r="E109" s="64">
        <v>60750</v>
      </c>
      <c r="F109" s="117">
        <f t="shared" si="7"/>
        <v>90.26745913818722</v>
      </c>
      <c r="G109" s="117">
        <f t="shared" si="8"/>
        <v>94.921875</v>
      </c>
    </row>
    <row r="110" spans="1:8" ht="15.75" thickBot="1" x14ac:dyDescent="0.3">
      <c r="A110" s="75">
        <v>313</v>
      </c>
      <c r="B110" s="76" t="s">
        <v>89</v>
      </c>
      <c r="C110" s="131">
        <f>C111</f>
        <v>387602.3</v>
      </c>
      <c r="D110" s="131">
        <f>SUM(D111)</f>
        <v>181500</v>
      </c>
      <c r="E110" s="131">
        <f>SUM(E111)</f>
        <v>158072.93</v>
      </c>
      <c r="F110" s="77">
        <f t="shared" si="7"/>
        <v>40.782247680160822</v>
      </c>
      <c r="G110" s="77">
        <f t="shared" si="8"/>
        <v>87.092523415977965</v>
      </c>
    </row>
    <row r="111" spans="1:8" ht="45.75" thickBot="1" x14ac:dyDescent="0.3">
      <c r="A111" s="68">
        <v>3132</v>
      </c>
      <c r="B111" s="63" t="s">
        <v>117</v>
      </c>
      <c r="C111" s="64">
        <v>387602.3</v>
      </c>
      <c r="D111" s="64">
        <v>181500</v>
      </c>
      <c r="E111" s="64">
        <v>158072.93</v>
      </c>
      <c r="F111" s="117">
        <f t="shared" si="7"/>
        <v>40.782247680160822</v>
      </c>
      <c r="G111" s="117">
        <f t="shared" si="8"/>
        <v>87.092523415977965</v>
      </c>
    </row>
    <row r="112" spans="1:8" ht="15.75" thickBot="1" x14ac:dyDescent="0.3">
      <c r="A112" s="70">
        <v>32</v>
      </c>
      <c r="B112" s="71" t="s">
        <v>90</v>
      </c>
      <c r="C112" s="72">
        <f>C113+C118+C123+C132</f>
        <v>2376003.09</v>
      </c>
      <c r="D112" s="72">
        <f>D113+D118+D123+D132</f>
        <v>2663000</v>
      </c>
      <c r="E112" s="72">
        <f>E113+E118+E123+E132</f>
        <v>2584347.84</v>
      </c>
      <c r="F112" s="72">
        <f t="shared" si="7"/>
        <v>108.76870703059565</v>
      </c>
      <c r="G112" s="72">
        <f t="shared" si="8"/>
        <v>97.046482914006745</v>
      </c>
      <c r="H112" s="179"/>
    </row>
    <row r="113" spans="1:7" ht="30.75" thickBot="1" x14ac:dyDescent="0.3">
      <c r="A113" s="173">
        <v>321</v>
      </c>
      <c r="B113" s="174" t="s">
        <v>91</v>
      </c>
      <c r="C113" s="175">
        <f>SUM(C114:C117)</f>
        <v>182656.89999999997</v>
      </c>
      <c r="D113" s="175">
        <f t="shared" ref="D113:E113" si="10">SUM(D114:D117)</f>
        <v>65500</v>
      </c>
      <c r="E113" s="175">
        <f t="shared" si="10"/>
        <v>53030.880000000005</v>
      </c>
      <c r="F113" s="176">
        <f t="shared" si="7"/>
        <v>29.033055964488618</v>
      </c>
      <c r="G113" s="176">
        <f t="shared" si="8"/>
        <v>80.963175572519091</v>
      </c>
    </row>
    <row r="114" spans="1:7" ht="15.75" thickBot="1" x14ac:dyDescent="0.3">
      <c r="A114" s="68">
        <v>3211</v>
      </c>
      <c r="B114" s="63" t="s">
        <v>118</v>
      </c>
      <c r="C114" s="64">
        <v>6939.37</v>
      </c>
      <c r="D114" s="64">
        <v>17000</v>
      </c>
      <c r="E114" s="64">
        <v>11674.5</v>
      </c>
      <c r="F114" s="117">
        <f t="shared" si="7"/>
        <v>168.23573321497486</v>
      </c>
      <c r="G114" s="117">
        <f t="shared" si="8"/>
        <v>68.673529411764704</v>
      </c>
    </row>
    <row r="115" spans="1:7" ht="15.75" thickBot="1" x14ac:dyDescent="0.3">
      <c r="A115" s="68">
        <v>3212</v>
      </c>
      <c r="B115" s="63" t="s">
        <v>119</v>
      </c>
      <c r="C115" s="64">
        <v>126891.03</v>
      </c>
      <c r="D115" s="64">
        <v>34500</v>
      </c>
      <c r="E115" s="64">
        <v>27738.27</v>
      </c>
      <c r="F115" s="117">
        <f t="shared" si="7"/>
        <v>21.859913975006744</v>
      </c>
      <c r="G115" s="117">
        <f t="shared" si="8"/>
        <v>80.40078260869565</v>
      </c>
    </row>
    <row r="116" spans="1:7" ht="15.75" thickBot="1" x14ac:dyDescent="0.3">
      <c r="A116" s="68">
        <v>3213</v>
      </c>
      <c r="B116" s="63" t="s">
        <v>120</v>
      </c>
      <c r="C116" s="64">
        <v>44847.7</v>
      </c>
      <c r="D116" s="64">
        <v>14000</v>
      </c>
      <c r="E116" s="64">
        <v>13618.11</v>
      </c>
      <c r="F116" s="117">
        <f t="shared" si="7"/>
        <v>30.365236121361853</v>
      </c>
      <c r="G116" s="117">
        <f t="shared" si="8"/>
        <v>97.272214285714284</v>
      </c>
    </row>
    <row r="117" spans="1:7" ht="45.75" thickBot="1" x14ac:dyDescent="0.3">
      <c r="A117" s="68">
        <v>3214</v>
      </c>
      <c r="B117" s="63" t="s">
        <v>121</v>
      </c>
      <c r="C117" s="64">
        <v>3978.8</v>
      </c>
      <c r="D117" s="64">
        <v>0</v>
      </c>
      <c r="E117" s="64">
        <v>0</v>
      </c>
      <c r="F117" s="117">
        <f t="shared" si="7"/>
        <v>0</v>
      </c>
      <c r="G117" s="117">
        <v>0</v>
      </c>
    </row>
    <row r="118" spans="1:7" ht="30.75" thickBot="1" x14ac:dyDescent="0.3">
      <c r="A118" s="75">
        <v>322</v>
      </c>
      <c r="B118" s="76" t="s">
        <v>92</v>
      </c>
      <c r="C118" s="131">
        <f>SUM(C119:C122)</f>
        <v>608457.68999999994</v>
      </c>
      <c r="D118" s="131">
        <f>SUM(D119:D122)</f>
        <v>1004500</v>
      </c>
      <c r="E118" s="131">
        <f>SUM(E119:E122)</f>
        <v>1010575.2799999999</v>
      </c>
      <c r="F118" s="77">
        <f t="shared" si="7"/>
        <v>166.08801180571814</v>
      </c>
      <c r="G118" s="77">
        <f t="shared" si="8"/>
        <v>100.604806371329</v>
      </c>
    </row>
    <row r="119" spans="1:7" ht="30.75" thickBot="1" x14ac:dyDescent="0.3">
      <c r="A119" s="68">
        <v>3221</v>
      </c>
      <c r="B119" s="63" t="s">
        <v>122</v>
      </c>
      <c r="C119" s="64">
        <v>125363.95</v>
      </c>
      <c r="D119" s="64">
        <v>56500</v>
      </c>
      <c r="E119" s="64">
        <v>51477</v>
      </c>
      <c r="F119" s="117">
        <f t="shared" si="7"/>
        <v>41.062043753407579</v>
      </c>
      <c r="G119" s="117">
        <f t="shared" si="8"/>
        <v>91.109734513274333</v>
      </c>
    </row>
    <row r="120" spans="1:7" ht="15.75" thickBot="1" x14ac:dyDescent="0.3">
      <c r="A120" s="68">
        <v>3223</v>
      </c>
      <c r="B120" s="63" t="s">
        <v>123</v>
      </c>
      <c r="C120" s="64">
        <v>441950.73</v>
      </c>
      <c r="D120" s="64">
        <v>925000</v>
      </c>
      <c r="E120" s="64">
        <v>940897.7</v>
      </c>
      <c r="F120" s="126">
        <f t="shared" ref="F120:F143" si="11">E120/C120*100</f>
        <v>212.896514505135</v>
      </c>
      <c r="G120" s="117">
        <f t="shared" si="8"/>
        <v>101.71867027027027</v>
      </c>
    </row>
    <row r="121" spans="1:7" ht="30.75" thickBot="1" x14ac:dyDescent="0.3">
      <c r="A121" s="68">
        <v>3225</v>
      </c>
      <c r="B121" s="63" t="s">
        <v>124</v>
      </c>
      <c r="C121" s="64">
        <v>33088.1</v>
      </c>
      <c r="D121" s="64">
        <v>20000</v>
      </c>
      <c r="E121" s="64">
        <v>15952.58</v>
      </c>
      <c r="F121" s="126">
        <f t="shared" si="11"/>
        <v>48.212438913083552</v>
      </c>
      <c r="G121" s="117">
        <f t="shared" si="8"/>
        <v>79.762900000000002</v>
      </c>
    </row>
    <row r="122" spans="1:7" ht="45.75" thickBot="1" x14ac:dyDescent="0.3">
      <c r="A122" s="68">
        <v>3227</v>
      </c>
      <c r="B122" s="63" t="s">
        <v>125</v>
      </c>
      <c r="C122" s="64">
        <v>8054.91</v>
      </c>
      <c r="D122" s="64">
        <v>3000</v>
      </c>
      <c r="E122" s="64">
        <v>2248</v>
      </c>
      <c r="F122" s="126">
        <f t="shared" si="11"/>
        <v>27.908443421465911</v>
      </c>
      <c r="G122" s="117">
        <f t="shared" si="8"/>
        <v>74.933333333333323</v>
      </c>
    </row>
    <row r="123" spans="1:7" ht="15.75" thickBot="1" x14ac:dyDescent="0.3">
      <c r="A123" s="75">
        <v>323</v>
      </c>
      <c r="B123" s="76" t="s">
        <v>93</v>
      </c>
      <c r="C123" s="131">
        <f>SUM(C124:C131)</f>
        <v>1028191.68</v>
      </c>
      <c r="D123" s="131">
        <f t="shared" ref="D123:E123" si="12">SUM(D124:D131)</f>
        <v>939500</v>
      </c>
      <c r="E123" s="131">
        <f t="shared" si="12"/>
        <v>876334.01000000013</v>
      </c>
      <c r="F123" s="142">
        <f t="shared" si="11"/>
        <v>85.230607001215958</v>
      </c>
      <c r="G123" s="77">
        <f t="shared" si="8"/>
        <v>93.27663757317724</v>
      </c>
    </row>
    <row r="124" spans="1:7" ht="30.75" thickBot="1" x14ac:dyDescent="0.3">
      <c r="A124" s="78">
        <v>3231</v>
      </c>
      <c r="B124" s="79" t="s">
        <v>126</v>
      </c>
      <c r="C124" s="80">
        <v>38718.86</v>
      </c>
      <c r="D124" s="80">
        <v>53000</v>
      </c>
      <c r="E124" s="80">
        <v>38513.300000000003</v>
      </c>
      <c r="F124" s="126">
        <f t="shared" si="11"/>
        <v>99.469095939291606</v>
      </c>
      <c r="G124" s="117">
        <f t="shared" si="8"/>
        <v>72.66660377358491</v>
      </c>
    </row>
    <row r="125" spans="1:7" ht="45.75" thickBot="1" x14ac:dyDescent="0.3">
      <c r="A125" s="78">
        <v>3232</v>
      </c>
      <c r="B125" s="79" t="s">
        <v>127</v>
      </c>
      <c r="C125" s="80">
        <v>274774.33</v>
      </c>
      <c r="D125" s="80">
        <v>185000</v>
      </c>
      <c r="E125" s="80">
        <v>160100.21</v>
      </c>
      <c r="F125" s="126">
        <f t="shared" si="11"/>
        <v>58.266072380196498</v>
      </c>
      <c r="G125" s="117">
        <f t="shared" si="8"/>
        <v>86.540654054054045</v>
      </c>
    </row>
    <row r="126" spans="1:7" ht="30.75" thickBot="1" x14ac:dyDescent="0.3">
      <c r="A126" s="78">
        <v>3233</v>
      </c>
      <c r="B126" s="79" t="s">
        <v>128</v>
      </c>
      <c r="C126" s="80">
        <v>97344.47</v>
      </c>
      <c r="D126" s="80">
        <v>80000</v>
      </c>
      <c r="E126" s="80">
        <v>79339.66</v>
      </c>
      <c r="F126" s="126">
        <f t="shared" si="11"/>
        <v>81.50402380330388</v>
      </c>
      <c r="G126" s="117">
        <f t="shared" si="8"/>
        <v>99.174575000000004</v>
      </c>
    </row>
    <row r="127" spans="1:7" ht="15.75" thickBot="1" x14ac:dyDescent="0.3">
      <c r="A127" s="78">
        <v>3234</v>
      </c>
      <c r="B127" s="79" t="s">
        <v>129</v>
      </c>
      <c r="C127" s="80">
        <v>269125.74</v>
      </c>
      <c r="D127" s="80">
        <v>242000</v>
      </c>
      <c r="E127" s="80">
        <v>245397.05</v>
      </c>
      <c r="F127" s="126">
        <f t="shared" si="11"/>
        <v>91.183047002490355</v>
      </c>
      <c r="G127" s="117">
        <f t="shared" si="8"/>
        <v>101.40373966942148</v>
      </c>
    </row>
    <row r="128" spans="1:7" ht="30.75" thickBot="1" x14ac:dyDescent="0.3">
      <c r="A128" s="78">
        <v>3236</v>
      </c>
      <c r="B128" s="79" t="s">
        <v>130</v>
      </c>
      <c r="C128" s="80">
        <v>106130.88</v>
      </c>
      <c r="D128" s="80">
        <v>102500</v>
      </c>
      <c r="E128" s="80">
        <v>96806.45</v>
      </c>
      <c r="F128" s="126">
        <f t="shared" si="11"/>
        <v>91.214215881372127</v>
      </c>
      <c r="G128" s="117">
        <f t="shared" si="8"/>
        <v>94.445317073170727</v>
      </c>
    </row>
    <row r="129" spans="1:8" ht="30.75" thickBot="1" x14ac:dyDescent="0.3">
      <c r="A129" s="78">
        <v>3237</v>
      </c>
      <c r="B129" s="79" t="s">
        <v>131</v>
      </c>
      <c r="C129" s="80">
        <v>152117.51</v>
      </c>
      <c r="D129" s="80">
        <v>192000</v>
      </c>
      <c r="E129" s="80">
        <v>183869.45</v>
      </c>
      <c r="F129" s="126">
        <f t="shared" si="11"/>
        <v>120.87329722922759</v>
      </c>
      <c r="G129" s="117">
        <f t="shared" si="8"/>
        <v>95.765338541666679</v>
      </c>
    </row>
    <row r="130" spans="1:8" ht="15.75" thickBot="1" x14ac:dyDescent="0.3">
      <c r="A130" s="78">
        <v>3238</v>
      </c>
      <c r="B130" s="79" t="s">
        <v>132</v>
      </c>
      <c r="C130" s="80">
        <v>32128.18</v>
      </c>
      <c r="D130" s="80">
        <v>40000</v>
      </c>
      <c r="E130" s="80">
        <v>36528.65</v>
      </c>
      <c r="F130" s="126">
        <f t="shared" si="11"/>
        <v>113.69660528545347</v>
      </c>
      <c r="G130" s="117">
        <f t="shared" si="8"/>
        <v>91.321625000000012</v>
      </c>
    </row>
    <row r="131" spans="1:8" ht="15.75" thickBot="1" x14ac:dyDescent="0.3">
      <c r="A131" s="78">
        <v>3239</v>
      </c>
      <c r="B131" s="79" t="s">
        <v>133</v>
      </c>
      <c r="C131" s="80">
        <v>57851.71</v>
      </c>
      <c r="D131" s="80">
        <v>45000</v>
      </c>
      <c r="E131" s="80">
        <v>35779.24</v>
      </c>
      <c r="F131" s="126">
        <f t="shared" si="11"/>
        <v>61.846469188205496</v>
      </c>
      <c r="G131" s="117">
        <f t="shared" si="8"/>
        <v>79.509422222222213</v>
      </c>
    </row>
    <row r="132" spans="1:8" ht="30.75" thickBot="1" x14ac:dyDescent="0.3">
      <c r="A132" s="75">
        <v>329</v>
      </c>
      <c r="B132" s="76" t="s">
        <v>94</v>
      </c>
      <c r="C132" s="131">
        <f>SUM(C133:C139)</f>
        <v>556696.82000000007</v>
      </c>
      <c r="D132" s="131">
        <f t="shared" ref="D132:E132" si="13">SUM(D133:D139)</f>
        <v>653500</v>
      </c>
      <c r="E132" s="131">
        <f t="shared" si="13"/>
        <v>644407.66999999993</v>
      </c>
      <c r="F132" s="142">
        <f t="shared" si="11"/>
        <v>115.75558667642467</v>
      </c>
      <c r="G132" s="77">
        <f t="shared" ref="G132:G142" si="14">E132/D132*100</f>
        <v>98.608671767406264</v>
      </c>
    </row>
    <row r="133" spans="1:8" ht="45.75" thickBot="1" x14ac:dyDescent="0.3">
      <c r="A133" s="68">
        <v>3291</v>
      </c>
      <c r="B133" s="63" t="s">
        <v>134</v>
      </c>
      <c r="C133" s="81">
        <v>255206.63</v>
      </c>
      <c r="D133" s="81">
        <v>340000</v>
      </c>
      <c r="E133" s="80">
        <v>321950.03999999998</v>
      </c>
      <c r="F133" s="126">
        <f t="shared" si="11"/>
        <v>126.15269438728922</v>
      </c>
      <c r="G133" s="117">
        <f t="shared" si="14"/>
        <v>94.691188235294106</v>
      </c>
    </row>
    <row r="134" spans="1:8" ht="15.75" thickBot="1" x14ac:dyDescent="0.3">
      <c r="A134" s="68">
        <v>3292</v>
      </c>
      <c r="B134" s="63" t="s">
        <v>135</v>
      </c>
      <c r="C134" s="81">
        <v>26507.68</v>
      </c>
      <c r="D134" s="81">
        <v>20000</v>
      </c>
      <c r="E134" s="80">
        <v>24230.17</v>
      </c>
      <c r="F134" s="126">
        <f t="shared" si="11"/>
        <v>91.408112667724978</v>
      </c>
      <c r="G134" s="117">
        <f t="shared" si="14"/>
        <v>121.15084999999999</v>
      </c>
    </row>
    <row r="135" spans="1:8" ht="15.75" thickBot="1" x14ac:dyDescent="0.3">
      <c r="A135" s="68">
        <v>3293</v>
      </c>
      <c r="B135" s="63" t="s">
        <v>136</v>
      </c>
      <c r="C135" s="81">
        <v>125023.96</v>
      </c>
      <c r="D135" s="81">
        <v>85000</v>
      </c>
      <c r="E135" s="80">
        <v>82412.399999999994</v>
      </c>
      <c r="F135" s="126">
        <f t="shared" si="11"/>
        <v>65.917284974816013</v>
      </c>
      <c r="G135" s="117">
        <f t="shared" si="14"/>
        <v>96.955764705882345</v>
      </c>
    </row>
    <row r="136" spans="1:8" ht="15.75" thickBot="1" x14ac:dyDescent="0.3">
      <c r="A136" s="68">
        <v>3294</v>
      </c>
      <c r="B136" s="63" t="s">
        <v>137</v>
      </c>
      <c r="C136" s="81">
        <v>5120.88</v>
      </c>
      <c r="D136" s="81">
        <v>7000</v>
      </c>
      <c r="E136" s="80">
        <v>5120.88</v>
      </c>
      <c r="F136" s="126">
        <f t="shared" si="11"/>
        <v>100</v>
      </c>
      <c r="G136" s="117">
        <f t="shared" si="14"/>
        <v>73.155428571428573</v>
      </c>
    </row>
    <row r="137" spans="1:8" ht="15.75" thickBot="1" x14ac:dyDescent="0.3">
      <c r="A137" s="68">
        <v>3295</v>
      </c>
      <c r="B137" s="63" t="s">
        <v>138</v>
      </c>
      <c r="C137" s="81">
        <v>0</v>
      </c>
      <c r="D137" s="81">
        <v>10500</v>
      </c>
      <c r="E137" s="80">
        <v>9704.9699999999993</v>
      </c>
      <c r="F137" s="126">
        <v>0</v>
      </c>
      <c r="G137" s="117">
        <f t="shared" si="14"/>
        <v>92.428285714285707</v>
      </c>
    </row>
    <row r="138" spans="1:8" ht="15.75" thickBot="1" x14ac:dyDescent="0.3">
      <c r="A138" s="68">
        <v>3296</v>
      </c>
      <c r="B138" s="63" t="s">
        <v>152</v>
      </c>
      <c r="C138" s="81">
        <v>2100</v>
      </c>
      <c r="D138" s="81">
        <v>0</v>
      </c>
      <c r="E138" s="80">
        <v>0</v>
      </c>
      <c r="F138" s="126">
        <f t="shared" si="11"/>
        <v>0</v>
      </c>
      <c r="G138" s="117">
        <v>0</v>
      </c>
    </row>
    <row r="139" spans="1:8" ht="30.75" thickBot="1" x14ac:dyDescent="0.3">
      <c r="A139" s="68">
        <v>3299</v>
      </c>
      <c r="B139" s="63" t="s">
        <v>94</v>
      </c>
      <c r="C139" s="81">
        <v>142737.67000000001</v>
      </c>
      <c r="D139" s="81">
        <v>191000</v>
      </c>
      <c r="E139" s="80">
        <v>200989.21</v>
      </c>
      <c r="F139" s="126">
        <f t="shared" si="11"/>
        <v>140.81020798503997</v>
      </c>
      <c r="G139" s="126">
        <f t="shared" si="14"/>
        <v>105.22995287958115</v>
      </c>
    </row>
    <row r="140" spans="1:8" ht="15.75" thickBot="1" x14ac:dyDescent="0.3">
      <c r="A140" s="70">
        <v>34</v>
      </c>
      <c r="B140" s="71" t="s">
        <v>95</v>
      </c>
      <c r="C140" s="143">
        <f t="shared" ref="C140:E141" si="15">C141</f>
        <v>44191.3</v>
      </c>
      <c r="D140" s="143">
        <f t="shared" si="15"/>
        <v>46000</v>
      </c>
      <c r="E140" s="143">
        <f t="shared" si="15"/>
        <v>36251.57</v>
      </c>
      <c r="F140" s="72">
        <f t="shared" si="11"/>
        <v>82.033273517638079</v>
      </c>
      <c r="G140" s="72">
        <f t="shared" si="14"/>
        <v>78.807760869565215</v>
      </c>
      <c r="H140" s="179"/>
    </row>
    <row r="141" spans="1:8" ht="30.75" thickBot="1" x14ac:dyDescent="0.3">
      <c r="A141" s="75">
        <v>343</v>
      </c>
      <c r="B141" s="76" t="s">
        <v>96</v>
      </c>
      <c r="C141" s="131">
        <f t="shared" si="15"/>
        <v>44191.3</v>
      </c>
      <c r="D141" s="131">
        <f t="shared" si="15"/>
        <v>46000</v>
      </c>
      <c r="E141" s="131">
        <f t="shared" si="15"/>
        <v>36251.57</v>
      </c>
      <c r="F141" s="77">
        <f t="shared" si="11"/>
        <v>82.033273517638079</v>
      </c>
      <c r="G141" s="77">
        <f t="shared" si="14"/>
        <v>78.807760869565215</v>
      </c>
      <c r="H141" s="179"/>
    </row>
    <row r="142" spans="1:8" ht="45.75" thickBot="1" x14ac:dyDescent="0.3">
      <c r="A142" s="68">
        <v>3431</v>
      </c>
      <c r="B142" s="63" t="s">
        <v>139</v>
      </c>
      <c r="C142" s="64">
        <v>44191.3</v>
      </c>
      <c r="D142" s="64">
        <v>46000</v>
      </c>
      <c r="E142" s="64">
        <v>36251.57</v>
      </c>
      <c r="F142" s="126">
        <f t="shared" si="11"/>
        <v>82.033273517638079</v>
      </c>
      <c r="G142" s="126">
        <f t="shared" si="14"/>
        <v>78.807760869565215</v>
      </c>
      <c r="H142" s="179"/>
    </row>
    <row r="143" spans="1:8" ht="15.75" thickBot="1" x14ac:dyDescent="0.3">
      <c r="A143" s="70">
        <v>35</v>
      </c>
      <c r="B143" s="71" t="s">
        <v>97</v>
      </c>
      <c r="C143" s="72">
        <f>C144</f>
        <v>12000</v>
      </c>
      <c r="D143" s="72">
        <f>D144</f>
        <v>0</v>
      </c>
      <c r="E143" s="72">
        <f>E144</f>
        <v>0</v>
      </c>
      <c r="F143" s="72">
        <f t="shared" si="11"/>
        <v>0</v>
      </c>
      <c r="G143" s="72">
        <v>0</v>
      </c>
      <c r="H143" s="179"/>
    </row>
    <row r="144" spans="1:8" ht="56.25" customHeight="1" x14ac:dyDescent="0.25">
      <c r="A144" s="209">
        <v>352</v>
      </c>
      <c r="B144" s="211" t="s">
        <v>98</v>
      </c>
      <c r="C144" s="194">
        <f>C146</f>
        <v>12000</v>
      </c>
      <c r="D144" s="194">
        <f>SUM(D146:D146)</f>
        <v>0</v>
      </c>
      <c r="E144" s="194">
        <f>SUM(E146:E146)</f>
        <v>0</v>
      </c>
      <c r="F144" s="213">
        <v>0</v>
      </c>
      <c r="G144" s="213">
        <v>0</v>
      </c>
    </row>
    <row r="145" spans="1:8" ht="15.75" thickBot="1" x14ac:dyDescent="0.3">
      <c r="A145" s="210"/>
      <c r="B145" s="212"/>
      <c r="C145" s="195"/>
      <c r="D145" s="195"/>
      <c r="E145" s="195"/>
      <c r="F145" s="214"/>
      <c r="G145" s="214"/>
    </row>
    <row r="146" spans="1:8" ht="45.75" thickBot="1" x14ac:dyDescent="0.3">
      <c r="A146" s="68">
        <v>3523</v>
      </c>
      <c r="B146" s="63" t="s">
        <v>153</v>
      </c>
      <c r="C146" s="64">
        <v>12000</v>
      </c>
      <c r="D146" s="64">
        <v>0</v>
      </c>
      <c r="E146" s="64">
        <v>0</v>
      </c>
      <c r="F146" s="126">
        <v>0</v>
      </c>
      <c r="G146" s="126">
        <v>0</v>
      </c>
    </row>
    <row r="147" spans="1:8" ht="45.75" thickBot="1" x14ac:dyDescent="0.3">
      <c r="A147" s="70">
        <v>36</v>
      </c>
      <c r="B147" s="71" t="s">
        <v>99</v>
      </c>
      <c r="C147" s="72">
        <f>C148</f>
        <v>913858.03999999992</v>
      </c>
      <c r="D147" s="72">
        <f>D148+D151</f>
        <v>1243000</v>
      </c>
      <c r="E147" s="72">
        <f>E148+E151</f>
        <v>1227524.78</v>
      </c>
      <c r="F147" s="72">
        <f>E147/C147*100</f>
        <v>134.3233550804018</v>
      </c>
      <c r="G147" s="72">
        <f>E147/D147*100</f>
        <v>98.75501045856798</v>
      </c>
      <c r="H147" s="179"/>
    </row>
    <row r="148" spans="1:8" ht="30.75" thickBot="1" x14ac:dyDescent="0.3">
      <c r="A148" s="75">
        <v>363</v>
      </c>
      <c r="B148" s="76" t="s">
        <v>100</v>
      </c>
      <c r="C148" s="131">
        <f>SUM(C149:C150)</f>
        <v>913858.03999999992</v>
      </c>
      <c r="D148" s="131">
        <f>SUM(D149:D150)</f>
        <v>523000</v>
      </c>
      <c r="E148" s="131">
        <f>SUM(E149:E150)</f>
        <v>518170.22</v>
      </c>
      <c r="F148" s="77">
        <f t="shared" ref="F148:F180" si="16">E148/C148*100</f>
        <v>56.701390951268536</v>
      </c>
      <c r="G148" s="77">
        <f t="shared" ref="G148:G180" si="17">E148/D148*100</f>
        <v>99.076523900573605</v>
      </c>
      <c r="H148" s="179"/>
    </row>
    <row r="149" spans="1:8" ht="45.75" thickBot="1" x14ac:dyDescent="0.3">
      <c r="A149" s="68">
        <v>3631</v>
      </c>
      <c r="B149" s="63" t="s">
        <v>140</v>
      </c>
      <c r="C149" s="81">
        <v>611151.31999999995</v>
      </c>
      <c r="D149" s="81">
        <v>13000</v>
      </c>
      <c r="E149" s="81">
        <v>12000</v>
      </c>
      <c r="F149" s="117">
        <f t="shared" si="16"/>
        <v>1.9635071720044719</v>
      </c>
      <c r="G149" s="117">
        <f t="shared" si="17"/>
        <v>92.307692307692307</v>
      </c>
      <c r="H149" s="179"/>
    </row>
    <row r="150" spans="1:8" ht="75.75" thickBot="1" x14ac:dyDescent="0.3">
      <c r="A150" s="68">
        <v>3632</v>
      </c>
      <c r="B150" s="63" t="s">
        <v>207</v>
      </c>
      <c r="C150" s="81">
        <v>302706.71999999997</v>
      </c>
      <c r="D150" s="81">
        <v>510000</v>
      </c>
      <c r="E150" s="81">
        <v>506170.22</v>
      </c>
      <c r="F150" s="117">
        <f t="shared" si="16"/>
        <v>167.21472850024605</v>
      </c>
      <c r="G150" s="117">
        <f t="shared" si="17"/>
        <v>99.249062745098044</v>
      </c>
      <c r="H150" s="179"/>
    </row>
    <row r="151" spans="1:8" ht="30.75" thickBot="1" x14ac:dyDescent="0.3">
      <c r="A151" s="75">
        <v>366</v>
      </c>
      <c r="B151" s="76" t="s">
        <v>217</v>
      </c>
      <c r="C151" s="131">
        <v>0</v>
      </c>
      <c r="D151" s="131">
        <f>D152</f>
        <v>720000</v>
      </c>
      <c r="E151" s="131">
        <f>E152</f>
        <v>709354.56</v>
      </c>
      <c r="F151" s="117">
        <v>0</v>
      </c>
      <c r="G151" s="117">
        <f t="shared" si="17"/>
        <v>98.521466666666683</v>
      </c>
      <c r="H151" s="179"/>
    </row>
    <row r="152" spans="1:8" ht="30.75" thickBot="1" x14ac:dyDescent="0.3">
      <c r="A152" s="68">
        <v>3661</v>
      </c>
      <c r="B152" s="63" t="s">
        <v>217</v>
      </c>
      <c r="C152" s="81">
        <v>0</v>
      </c>
      <c r="D152" s="81">
        <v>720000</v>
      </c>
      <c r="E152" s="81">
        <v>709354.56</v>
      </c>
      <c r="F152" s="117">
        <v>0</v>
      </c>
      <c r="G152" s="117">
        <f t="shared" si="17"/>
        <v>98.521466666666683</v>
      </c>
      <c r="H152" s="179"/>
    </row>
    <row r="153" spans="1:8" ht="45.75" thickBot="1" x14ac:dyDescent="0.3">
      <c r="A153" s="70">
        <v>37</v>
      </c>
      <c r="B153" s="71" t="s">
        <v>101</v>
      </c>
      <c r="C153" s="72">
        <f>SUM(C155:C156)</f>
        <v>277606.19</v>
      </c>
      <c r="D153" s="72">
        <f>D154</f>
        <v>387000</v>
      </c>
      <c r="E153" s="72">
        <f>E154</f>
        <v>339348.91</v>
      </c>
      <c r="F153" s="72">
        <f t="shared" si="16"/>
        <v>122.24111789438123</v>
      </c>
      <c r="G153" s="72">
        <f t="shared" si="17"/>
        <v>87.687056847545207</v>
      </c>
      <c r="H153" s="179"/>
    </row>
    <row r="154" spans="1:8" ht="60.75" thickBot="1" x14ac:dyDescent="0.3">
      <c r="A154" s="75">
        <v>372</v>
      </c>
      <c r="B154" s="76" t="s">
        <v>102</v>
      </c>
      <c r="C154" s="131">
        <f>SUM(C155:C156)</f>
        <v>277606.19</v>
      </c>
      <c r="D154" s="131">
        <f t="shared" ref="D154:E154" si="18">SUM(D155:D156)</f>
        <v>387000</v>
      </c>
      <c r="E154" s="131">
        <f t="shared" si="18"/>
        <v>339348.91</v>
      </c>
      <c r="F154" s="77">
        <f t="shared" si="16"/>
        <v>122.24111789438123</v>
      </c>
      <c r="G154" s="77">
        <f t="shared" si="17"/>
        <v>87.687056847545207</v>
      </c>
    </row>
    <row r="155" spans="1:8" ht="30.75" thickBot="1" x14ac:dyDescent="0.3">
      <c r="A155" s="68">
        <v>3721</v>
      </c>
      <c r="B155" s="63" t="s">
        <v>141</v>
      </c>
      <c r="C155" s="64">
        <v>208551.2</v>
      </c>
      <c r="D155" s="64">
        <v>252000</v>
      </c>
      <c r="E155" s="64">
        <v>210860.99</v>
      </c>
      <c r="F155" s="117">
        <f t="shared" si="16"/>
        <v>101.1075409779469</v>
      </c>
      <c r="G155" s="117">
        <f t="shared" si="17"/>
        <v>83.674996031746034</v>
      </c>
    </row>
    <row r="156" spans="1:8" ht="30.75" thickBot="1" x14ac:dyDescent="0.3">
      <c r="A156" s="68">
        <v>3722</v>
      </c>
      <c r="B156" s="63" t="s">
        <v>142</v>
      </c>
      <c r="C156" s="64">
        <v>69054.990000000005</v>
      </c>
      <c r="D156" s="64">
        <v>135000</v>
      </c>
      <c r="E156" s="64">
        <v>128487.92</v>
      </c>
      <c r="F156" s="117">
        <f t="shared" si="16"/>
        <v>186.06609022751286</v>
      </c>
      <c r="G156" s="117">
        <f t="shared" si="17"/>
        <v>95.176237037037041</v>
      </c>
    </row>
    <row r="157" spans="1:8" ht="15.75" thickBot="1" x14ac:dyDescent="0.3">
      <c r="A157" s="70">
        <v>38</v>
      </c>
      <c r="B157" s="71" t="s">
        <v>103</v>
      </c>
      <c r="C157" s="72">
        <f>C158</f>
        <v>665207.76</v>
      </c>
      <c r="D157" s="72">
        <f>D158+D160</f>
        <v>1030000.9</v>
      </c>
      <c r="E157" s="72">
        <f>E158+E160</f>
        <v>915011.74</v>
      </c>
      <c r="F157" s="72">
        <f t="shared" si="16"/>
        <v>137.55277599287177</v>
      </c>
      <c r="G157" s="72">
        <f t="shared" si="17"/>
        <v>88.836013638434679</v>
      </c>
      <c r="H157" s="181"/>
    </row>
    <row r="158" spans="1:8" ht="15.75" thickBot="1" x14ac:dyDescent="0.3">
      <c r="A158" s="75">
        <v>381</v>
      </c>
      <c r="B158" s="76" t="s">
        <v>104</v>
      </c>
      <c r="C158" s="131">
        <f>SUM(C159:C159)</f>
        <v>665207.76</v>
      </c>
      <c r="D158" s="131">
        <f>SUM(D159:D159)</f>
        <v>930000.9</v>
      </c>
      <c r="E158" s="131">
        <f>SUM(E159:E159)</f>
        <v>827206.37</v>
      </c>
      <c r="F158" s="77">
        <f t="shared" si="16"/>
        <v>124.35308481668945</v>
      </c>
      <c r="G158" s="77">
        <f t="shared" si="17"/>
        <v>88.946835427793673</v>
      </c>
    </row>
    <row r="159" spans="1:8" ht="30.75" thickBot="1" x14ac:dyDescent="0.3">
      <c r="A159" s="68">
        <v>3811</v>
      </c>
      <c r="B159" s="63" t="s">
        <v>143</v>
      </c>
      <c r="C159" s="64">
        <v>665207.76</v>
      </c>
      <c r="D159" s="64">
        <v>930000.9</v>
      </c>
      <c r="E159" s="64">
        <v>827206.37</v>
      </c>
      <c r="F159" s="117">
        <f t="shared" si="16"/>
        <v>124.35308481668945</v>
      </c>
      <c r="G159" s="117">
        <f t="shared" si="17"/>
        <v>88.946835427793673</v>
      </c>
    </row>
    <row r="160" spans="1:8" ht="30.75" thickBot="1" x14ac:dyDescent="0.3">
      <c r="A160" s="75">
        <v>386</v>
      </c>
      <c r="B160" s="76" t="s">
        <v>218</v>
      </c>
      <c r="C160" s="131">
        <v>0</v>
      </c>
      <c r="D160" s="131">
        <f>D161</f>
        <v>100000</v>
      </c>
      <c r="E160" s="131">
        <f>E161</f>
        <v>87805.37</v>
      </c>
      <c r="F160" s="117">
        <v>0</v>
      </c>
      <c r="G160" s="117">
        <f t="shared" si="17"/>
        <v>87.805369999999996</v>
      </c>
    </row>
    <row r="161" spans="1:8" ht="30.75" thickBot="1" x14ac:dyDescent="0.3">
      <c r="A161" s="68">
        <v>3861</v>
      </c>
      <c r="B161" s="63" t="s">
        <v>218</v>
      </c>
      <c r="C161" s="64">
        <v>0</v>
      </c>
      <c r="D161" s="64">
        <v>100000</v>
      </c>
      <c r="E161" s="128">
        <v>87805.37</v>
      </c>
      <c r="F161" s="117">
        <v>0</v>
      </c>
      <c r="G161" s="117">
        <f t="shared" si="17"/>
        <v>87.805369999999996</v>
      </c>
    </row>
    <row r="162" spans="1:8" ht="30.75" thickBot="1" x14ac:dyDescent="0.3">
      <c r="A162" s="144">
        <v>4</v>
      </c>
      <c r="B162" s="145" t="s">
        <v>105</v>
      </c>
      <c r="C162" s="146">
        <f>C163+C166</f>
        <v>2095652.76</v>
      </c>
      <c r="D162" s="146">
        <f>D163+D166</f>
        <v>515000</v>
      </c>
      <c r="E162" s="146">
        <f>E163+E166</f>
        <v>508436.11</v>
      </c>
      <c r="F162" s="146">
        <f t="shared" si="16"/>
        <v>24.261467343473448</v>
      </c>
      <c r="G162" s="146">
        <f t="shared" si="17"/>
        <v>98.725458252427174</v>
      </c>
      <c r="H162" s="179"/>
    </row>
    <row r="163" spans="1:8" ht="30.75" thickBot="1" x14ac:dyDescent="0.3">
      <c r="A163" s="70">
        <v>41</v>
      </c>
      <c r="B163" s="71" t="s">
        <v>106</v>
      </c>
      <c r="C163" s="72">
        <f t="shared" ref="C163:E164" si="19">C164</f>
        <v>18925</v>
      </c>
      <c r="D163" s="72">
        <f t="shared" si="19"/>
        <v>0</v>
      </c>
      <c r="E163" s="72">
        <f t="shared" si="19"/>
        <v>0</v>
      </c>
      <c r="F163" s="72">
        <f t="shared" si="16"/>
        <v>0</v>
      </c>
      <c r="G163" s="72">
        <v>0</v>
      </c>
      <c r="H163" s="179"/>
    </row>
    <row r="164" spans="1:8" ht="15.75" thickBot="1" x14ac:dyDescent="0.3">
      <c r="A164" s="75">
        <v>411</v>
      </c>
      <c r="B164" s="76" t="s">
        <v>144</v>
      </c>
      <c r="C164" s="77">
        <f t="shared" si="19"/>
        <v>18925</v>
      </c>
      <c r="D164" s="77">
        <f t="shared" si="19"/>
        <v>0</v>
      </c>
      <c r="E164" s="77">
        <f t="shared" si="19"/>
        <v>0</v>
      </c>
      <c r="F164" s="77">
        <f t="shared" si="16"/>
        <v>0</v>
      </c>
      <c r="G164" s="77">
        <v>0</v>
      </c>
    </row>
    <row r="165" spans="1:8" ht="15.75" thickBot="1" x14ac:dyDescent="0.3">
      <c r="A165" s="78">
        <v>4111</v>
      </c>
      <c r="B165" s="79" t="s">
        <v>144</v>
      </c>
      <c r="C165" s="82">
        <v>18925</v>
      </c>
      <c r="D165" s="82">
        <v>0</v>
      </c>
      <c r="E165" s="82">
        <v>0</v>
      </c>
      <c r="F165" s="117">
        <f t="shared" si="16"/>
        <v>0</v>
      </c>
      <c r="G165" s="117">
        <v>0</v>
      </c>
    </row>
    <row r="166" spans="1:8" ht="45.75" thickBot="1" x14ac:dyDescent="0.3">
      <c r="A166" s="70">
        <v>42</v>
      </c>
      <c r="B166" s="71" t="s">
        <v>107</v>
      </c>
      <c r="C166" s="72">
        <f>C167+C171+C175+C177</f>
        <v>2076727.76</v>
      </c>
      <c r="D166" s="72">
        <f t="shared" ref="D166:E166" si="20">D167+D171+D175+D177</f>
        <v>515000</v>
      </c>
      <c r="E166" s="72">
        <f t="shared" si="20"/>
        <v>508436.11</v>
      </c>
      <c r="F166" s="72">
        <f t="shared" si="16"/>
        <v>24.482559524316272</v>
      </c>
      <c r="G166" s="72">
        <f t="shared" si="17"/>
        <v>98.725458252427174</v>
      </c>
      <c r="H166" s="181"/>
    </row>
    <row r="167" spans="1:8" ht="15.75" thickBot="1" x14ac:dyDescent="0.3">
      <c r="A167" s="75">
        <v>421</v>
      </c>
      <c r="B167" s="76" t="s">
        <v>108</v>
      </c>
      <c r="C167" s="131">
        <f>SUM(C168:C170)</f>
        <v>1625956.15</v>
      </c>
      <c r="D167" s="131">
        <f t="shared" ref="D167:E167" si="21">SUM(D168:D170)</f>
        <v>250000</v>
      </c>
      <c r="E167" s="131">
        <f t="shared" si="21"/>
        <v>264644.05</v>
      </c>
      <c r="F167" s="77">
        <f t="shared" si="16"/>
        <v>16.276210769890689</v>
      </c>
      <c r="G167" s="77">
        <f t="shared" si="17"/>
        <v>105.85761999999998</v>
      </c>
    </row>
    <row r="168" spans="1:8" ht="15.75" thickBot="1" x14ac:dyDescent="0.3">
      <c r="A168" s="68">
        <v>4212</v>
      </c>
      <c r="B168" s="63" t="s">
        <v>145</v>
      </c>
      <c r="C168" s="64">
        <v>715709.78</v>
      </c>
      <c r="D168" s="64">
        <v>160000</v>
      </c>
      <c r="E168" s="130">
        <v>179901.76</v>
      </c>
      <c r="F168" s="117">
        <f t="shared" si="16"/>
        <v>25.136132693338354</v>
      </c>
      <c r="G168" s="117">
        <f t="shared" si="17"/>
        <v>112.43860000000001</v>
      </c>
    </row>
    <row r="169" spans="1:8" ht="45.75" thickBot="1" x14ac:dyDescent="0.3">
      <c r="A169" s="68">
        <v>4213</v>
      </c>
      <c r="B169" s="63" t="s">
        <v>146</v>
      </c>
      <c r="C169" s="64">
        <v>434975.72</v>
      </c>
      <c r="D169" s="64">
        <v>90000</v>
      </c>
      <c r="E169" s="64">
        <v>84742.29</v>
      </c>
      <c r="F169" s="117">
        <f t="shared" si="16"/>
        <v>19.482073620109187</v>
      </c>
      <c r="G169" s="117">
        <f t="shared" si="17"/>
        <v>94.15809999999999</v>
      </c>
    </row>
    <row r="170" spans="1:8" ht="30.75" thickBot="1" x14ac:dyDescent="0.3">
      <c r="A170" s="68">
        <v>4214</v>
      </c>
      <c r="B170" s="63" t="s">
        <v>147</v>
      </c>
      <c r="C170" s="64">
        <v>475270.65</v>
      </c>
      <c r="D170" s="64">
        <v>0</v>
      </c>
      <c r="E170" s="64">
        <v>0</v>
      </c>
      <c r="F170" s="117">
        <f t="shared" si="16"/>
        <v>0</v>
      </c>
      <c r="G170" s="117">
        <v>0</v>
      </c>
    </row>
    <row r="171" spans="1:8" ht="15.75" thickBot="1" x14ac:dyDescent="0.3">
      <c r="A171" s="75">
        <v>422</v>
      </c>
      <c r="B171" s="76" t="s">
        <v>109</v>
      </c>
      <c r="C171" s="131">
        <f>SUM(C172:C174)</f>
        <v>252146.61000000002</v>
      </c>
      <c r="D171" s="131">
        <f t="shared" ref="D171:E171" si="22">SUM(D172:D174)</f>
        <v>165000</v>
      </c>
      <c r="E171" s="131">
        <f t="shared" si="22"/>
        <v>207667.06</v>
      </c>
      <c r="F171" s="77">
        <f t="shared" si="16"/>
        <v>82.359647825525002</v>
      </c>
      <c r="G171" s="77">
        <f t="shared" si="17"/>
        <v>125.85882424242425</v>
      </c>
    </row>
    <row r="172" spans="1:8" ht="30.75" thickBot="1" x14ac:dyDescent="0.3">
      <c r="A172" s="68">
        <v>4221</v>
      </c>
      <c r="B172" s="63" t="s">
        <v>148</v>
      </c>
      <c r="C172" s="81">
        <v>5750.6</v>
      </c>
      <c r="D172" s="81">
        <v>25000</v>
      </c>
      <c r="E172" s="81">
        <v>20715.73</v>
      </c>
      <c r="F172" s="117">
        <f t="shared" si="16"/>
        <v>360.23597537648243</v>
      </c>
      <c r="G172" s="117">
        <f t="shared" si="17"/>
        <v>82.862920000000003</v>
      </c>
    </row>
    <row r="173" spans="1:8" ht="30.75" thickBot="1" x14ac:dyDescent="0.3">
      <c r="A173" s="68">
        <v>4223</v>
      </c>
      <c r="B173" s="63" t="s">
        <v>154</v>
      </c>
      <c r="C173" s="81">
        <v>0</v>
      </c>
      <c r="D173" s="81">
        <v>0</v>
      </c>
      <c r="E173" s="81">
        <v>54222.5</v>
      </c>
      <c r="F173" s="117">
        <v>0</v>
      </c>
      <c r="G173" s="117">
        <v>0</v>
      </c>
    </row>
    <row r="174" spans="1:8" ht="45.75" thickBot="1" x14ac:dyDescent="0.3">
      <c r="A174" s="68">
        <v>4227</v>
      </c>
      <c r="B174" s="63" t="s">
        <v>149</v>
      </c>
      <c r="C174" s="81">
        <v>246396.01</v>
      </c>
      <c r="D174" s="81">
        <v>140000</v>
      </c>
      <c r="E174" s="81">
        <v>132728.82999999999</v>
      </c>
      <c r="F174" s="117">
        <f t="shared" si="16"/>
        <v>53.868092263344678</v>
      </c>
      <c r="G174" s="117">
        <f t="shared" si="17"/>
        <v>94.806307142857136</v>
      </c>
    </row>
    <row r="175" spans="1:8" ht="15.75" thickBot="1" x14ac:dyDescent="0.3">
      <c r="A175" s="75">
        <v>423</v>
      </c>
      <c r="B175" s="76" t="s">
        <v>110</v>
      </c>
      <c r="C175" s="131">
        <f>C176</f>
        <v>50625</v>
      </c>
      <c r="D175" s="131">
        <f>D176</f>
        <v>0</v>
      </c>
      <c r="E175" s="131">
        <f>E176</f>
        <v>0</v>
      </c>
      <c r="F175" s="77">
        <f t="shared" si="16"/>
        <v>0</v>
      </c>
      <c r="G175" s="77">
        <v>0</v>
      </c>
    </row>
    <row r="176" spans="1:8" ht="30.75" thickBot="1" x14ac:dyDescent="0.3">
      <c r="A176" s="68">
        <v>4231</v>
      </c>
      <c r="B176" s="63" t="s">
        <v>150</v>
      </c>
      <c r="C176" s="64">
        <v>50625</v>
      </c>
      <c r="D176" s="64">
        <v>0</v>
      </c>
      <c r="E176" s="64">
        <v>0</v>
      </c>
      <c r="F176" s="117">
        <f t="shared" si="16"/>
        <v>0</v>
      </c>
      <c r="G176" s="117">
        <v>0</v>
      </c>
    </row>
    <row r="177" spans="1:8" ht="30.75" thickBot="1" x14ac:dyDescent="0.3">
      <c r="A177" s="75">
        <v>426</v>
      </c>
      <c r="B177" s="76" t="s">
        <v>111</v>
      </c>
      <c r="C177" s="131">
        <f>C178+C179</f>
        <v>148000</v>
      </c>
      <c r="D177" s="131">
        <f>D178+D179</f>
        <v>100000</v>
      </c>
      <c r="E177" s="131">
        <f>E178+E179</f>
        <v>36125</v>
      </c>
      <c r="F177" s="77">
        <f t="shared" si="16"/>
        <v>24.408783783783782</v>
      </c>
      <c r="G177" s="77">
        <f t="shared" si="17"/>
        <v>36.125</v>
      </c>
    </row>
    <row r="178" spans="1:8" ht="30.75" thickBot="1" x14ac:dyDescent="0.3">
      <c r="A178" s="184">
        <v>4262</v>
      </c>
      <c r="B178" s="185" t="s">
        <v>216</v>
      </c>
      <c r="C178" s="186">
        <v>0</v>
      </c>
      <c r="D178" s="186">
        <v>50000</v>
      </c>
      <c r="E178" s="186">
        <v>0</v>
      </c>
      <c r="F178" s="187">
        <v>0</v>
      </c>
      <c r="G178" s="187">
        <v>0</v>
      </c>
    </row>
    <row r="179" spans="1:8" ht="30.75" thickBot="1" x14ac:dyDescent="0.3">
      <c r="A179" s="68">
        <v>4263</v>
      </c>
      <c r="B179" s="63" t="s">
        <v>151</v>
      </c>
      <c r="C179" s="64">
        <v>148000</v>
      </c>
      <c r="D179" s="64">
        <v>50000</v>
      </c>
      <c r="E179" s="64">
        <v>36125</v>
      </c>
      <c r="F179" s="117">
        <f t="shared" si="16"/>
        <v>24.408783783783782</v>
      </c>
      <c r="G179" s="117">
        <f t="shared" si="17"/>
        <v>72.25</v>
      </c>
    </row>
    <row r="180" spans="1:8" ht="15.75" thickBot="1" x14ac:dyDescent="0.3">
      <c r="A180" s="69" t="s">
        <v>112</v>
      </c>
      <c r="B180" s="65"/>
      <c r="C180" s="66">
        <f>C162+C103</f>
        <v>9334018.120000001</v>
      </c>
      <c r="D180" s="66">
        <f>D162+D103</f>
        <v>7315000.9000000004</v>
      </c>
      <c r="E180" s="129">
        <f>E162+E103</f>
        <v>6887398.1699999999</v>
      </c>
      <c r="F180" s="129">
        <f t="shared" si="16"/>
        <v>73.788137985744555</v>
      </c>
      <c r="G180" s="129">
        <f t="shared" si="17"/>
        <v>94.154440500478955</v>
      </c>
      <c r="H180" s="181"/>
    </row>
    <row r="182" spans="1:8" x14ac:dyDescent="0.25">
      <c r="A182" s="178" t="s">
        <v>211</v>
      </c>
    </row>
    <row r="184" spans="1:8" x14ac:dyDescent="0.25">
      <c r="A184" s="153" t="s">
        <v>155</v>
      </c>
      <c r="B184"/>
      <c r="C184"/>
      <c r="D184"/>
      <c r="E184" s="122"/>
      <c r="F184" s="122"/>
      <c r="G184" s="122"/>
    </row>
    <row r="185" spans="1:8" x14ac:dyDescent="0.25">
      <c r="A185" s="154" t="s">
        <v>268</v>
      </c>
      <c r="B185" s="154"/>
      <c r="C185" s="154"/>
      <c r="D185" s="154"/>
      <c r="E185" s="150"/>
      <c r="F185" s="151"/>
      <c r="G185" s="151"/>
    </row>
    <row r="186" spans="1:8" x14ac:dyDescent="0.25">
      <c r="A186" s="154"/>
      <c r="B186"/>
      <c r="C186"/>
      <c r="D186"/>
      <c r="E186" s="122"/>
      <c r="F186" s="122"/>
      <c r="G186" s="122"/>
    </row>
    <row r="187" spans="1:8" x14ac:dyDescent="0.25">
      <c r="A187" s="85"/>
      <c r="B187"/>
      <c r="C187"/>
      <c r="D187"/>
    </row>
    <row r="188" spans="1:8" x14ac:dyDescent="0.25">
      <c r="A188" s="201" t="s">
        <v>156</v>
      </c>
      <c r="B188" s="201"/>
      <c r="C188" s="201"/>
      <c r="D188" s="201"/>
      <c r="E188" s="201"/>
      <c r="F188" s="201"/>
      <c r="G188" s="201"/>
    </row>
    <row r="189" spans="1:8" x14ac:dyDescent="0.25">
      <c r="A189" s="202" t="s">
        <v>223</v>
      </c>
      <c r="B189" s="202"/>
      <c r="C189" s="202"/>
      <c r="D189" s="202"/>
      <c r="E189" s="202"/>
      <c r="F189" s="202"/>
      <c r="G189" s="202"/>
    </row>
    <row r="190" spans="1:8" x14ac:dyDescent="0.25">
      <c r="A190" s="86"/>
      <c r="B190"/>
      <c r="C190"/>
      <c r="D190"/>
    </row>
    <row r="191" spans="1:8" x14ac:dyDescent="0.25">
      <c r="A191" s="201" t="s">
        <v>157</v>
      </c>
      <c r="B191" s="201"/>
      <c r="C191" s="201"/>
      <c r="D191" s="201"/>
      <c r="E191" s="201"/>
      <c r="F191" s="201"/>
      <c r="G191" s="201"/>
    </row>
    <row r="192" spans="1:8" x14ac:dyDescent="0.25">
      <c r="A192" s="202" t="s">
        <v>158</v>
      </c>
      <c r="B192" s="202"/>
      <c r="C192" s="202"/>
      <c r="D192" s="202"/>
      <c r="E192" s="202"/>
      <c r="F192" s="202"/>
      <c r="G192" s="202"/>
    </row>
    <row r="193" spans="1:7" x14ac:dyDescent="0.25">
      <c r="A193" s="87"/>
      <c r="B193"/>
      <c r="C193"/>
      <c r="D193"/>
    </row>
    <row r="194" spans="1:7" x14ac:dyDescent="0.25">
      <c r="A194" s="207" t="s">
        <v>159</v>
      </c>
      <c r="B194" s="207"/>
      <c r="C194" s="207"/>
      <c r="D194" s="207"/>
      <c r="E194" s="207"/>
      <c r="F194" s="207"/>
      <c r="G194" s="207"/>
    </row>
    <row r="195" spans="1:7" x14ac:dyDescent="0.25">
      <c r="A195" s="197" t="s">
        <v>224</v>
      </c>
      <c r="B195" s="197"/>
      <c r="C195" s="197"/>
      <c r="D195" s="197"/>
      <c r="E195" s="197"/>
      <c r="F195" s="197"/>
      <c r="G195" s="197"/>
    </row>
    <row r="196" spans="1:7" x14ac:dyDescent="0.25">
      <c r="A196" s="197" t="s">
        <v>225</v>
      </c>
      <c r="B196" s="197"/>
      <c r="C196" s="197"/>
      <c r="D196" s="197"/>
      <c r="E196" s="197"/>
      <c r="F196" s="197"/>
    </row>
    <row r="197" spans="1:7" x14ac:dyDescent="0.25">
      <c r="A197" s="198" t="s">
        <v>258</v>
      </c>
      <c r="B197" s="198"/>
      <c r="C197" s="198"/>
      <c r="D197" s="198"/>
      <c r="E197" s="198"/>
      <c r="F197" s="198"/>
      <c r="G197" s="198"/>
    </row>
    <row r="198" spans="1:7" ht="28.5" customHeight="1" x14ac:dyDescent="0.25">
      <c r="A198" s="199" t="s">
        <v>259</v>
      </c>
      <c r="B198" s="199"/>
      <c r="C198" s="199"/>
      <c r="D198" s="199"/>
      <c r="E198" s="199"/>
      <c r="F198" s="199"/>
      <c r="G198" s="199"/>
    </row>
    <row r="199" spans="1:7" x14ac:dyDescent="0.25">
      <c r="A199" s="86"/>
      <c r="B199"/>
      <c r="C199"/>
      <c r="D199"/>
    </row>
    <row r="200" spans="1:7" x14ac:dyDescent="0.25">
      <c r="A200" s="200" t="s">
        <v>160</v>
      </c>
      <c r="B200" s="200"/>
      <c r="C200" s="200"/>
      <c r="D200" s="200"/>
      <c r="E200" s="200"/>
      <c r="F200" s="200"/>
      <c r="G200" s="200"/>
    </row>
    <row r="201" spans="1:7" x14ac:dyDescent="0.25">
      <c r="A201" s="190" t="s">
        <v>226</v>
      </c>
      <c r="B201" s="190"/>
      <c r="C201" s="190"/>
      <c r="D201" s="190"/>
      <c r="E201" s="190"/>
      <c r="F201" s="190"/>
      <c r="G201" s="190"/>
    </row>
    <row r="202" spans="1:7" ht="14.25" customHeight="1" x14ac:dyDescent="0.25">
      <c r="A202" s="191" t="s">
        <v>193</v>
      </c>
      <c r="B202" s="191"/>
      <c r="C202" s="191"/>
      <c r="D202" s="191"/>
      <c r="E202" s="191"/>
      <c r="F202" s="191"/>
      <c r="G202" s="191"/>
    </row>
    <row r="203" spans="1:7" x14ac:dyDescent="0.25">
      <c r="A203" s="88"/>
      <c r="B203"/>
      <c r="C203"/>
      <c r="D203"/>
    </row>
    <row r="204" spans="1:7" ht="15.75" thickBot="1" x14ac:dyDescent="0.3">
      <c r="A204" s="119" t="s">
        <v>161</v>
      </c>
      <c r="B204"/>
      <c r="C204"/>
      <c r="D204"/>
    </row>
    <row r="205" spans="1:7" x14ac:dyDescent="0.25">
      <c r="A205" s="192" t="s">
        <v>162</v>
      </c>
      <c r="B205" s="89" t="s">
        <v>163</v>
      </c>
      <c r="C205" s="89" t="s">
        <v>164</v>
      </c>
      <c r="D205" s="89" t="s">
        <v>165</v>
      </c>
    </row>
    <row r="206" spans="1:7" ht="15.75" thickBot="1" x14ac:dyDescent="0.3">
      <c r="A206" s="193"/>
      <c r="B206" s="90" t="s">
        <v>221</v>
      </c>
      <c r="C206" s="90" t="s">
        <v>221</v>
      </c>
      <c r="D206" s="91"/>
    </row>
    <row r="207" spans="1:7" ht="15.75" thickBot="1" x14ac:dyDescent="0.3">
      <c r="A207" s="92" t="s">
        <v>166</v>
      </c>
      <c r="B207" s="93">
        <v>2075176</v>
      </c>
      <c r="C207" s="93">
        <v>1497963.97</v>
      </c>
      <c r="D207" s="110">
        <f>C207/B207</f>
        <v>0.72184912026738934</v>
      </c>
    </row>
    <row r="208" spans="1:7" ht="15.75" thickBot="1" x14ac:dyDescent="0.3">
      <c r="A208" s="92" t="s">
        <v>167</v>
      </c>
      <c r="B208" s="93">
        <v>5026000</v>
      </c>
      <c r="C208" s="93">
        <v>4339672.38</v>
      </c>
      <c r="D208" s="110">
        <f t="shared" ref="D208:D212" si="23">C208/B208</f>
        <v>0.86344456426581773</v>
      </c>
    </row>
    <row r="209" spans="1:7" ht="15.75" thickBot="1" x14ac:dyDescent="0.3">
      <c r="A209" s="92" t="s">
        <v>168</v>
      </c>
      <c r="B209" s="93">
        <v>746200</v>
      </c>
      <c r="C209" s="93">
        <v>443387.34</v>
      </c>
      <c r="D209" s="110">
        <f t="shared" si="23"/>
        <v>0.59419370142053074</v>
      </c>
    </row>
    <row r="210" spans="1:7" ht="26.25" thickBot="1" x14ac:dyDescent="0.3">
      <c r="A210" s="95" t="s">
        <v>169</v>
      </c>
      <c r="B210" s="93">
        <v>472300</v>
      </c>
      <c r="C210" s="93">
        <v>400306.15</v>
      </c>
      <c r="D210" s="110">
        <f t="shared" si="23"/>
        <v>0.84756754181664207</v>
      </c>
    </row>
    <row r="211" spans="1:7" ht="15.75" thickBot="1" x14ac:dyDescent="0.3">
      <c r="A211" s="95" t="s">
        <v>170</v>
      </c>
      <c r="B211" s="96">
        <v>1500</v>
      </c>
      <c r="C211" s="97">
        <v>0</v>
      </c>
      <c r="D211" s="110">
        <f t="shared" si="23"/>
        <v>0</v>
      </c>
    </row>
    <row r="212" spans="1:7" ht="15.75" thickBot="1" x14ac:dyDescent="0.3">
      <c r="A212" s="98" t="s">
        <v>171</v>
      </c>
      <c r="B212" s="99">
        <f>SUM(B207:B211)</f>
        <v>8321176</v>
      </c>
      <c r="C212" s="99">
        <f>SUM(C207:C211)</f>
        <v>6681329.8399999999</v>
      </c>
      <c r="D212" s="110">
        <f t="shared" si="23"/>
        <v>0.80293096071997516</v>
      </c>
    </row>
    <row r="213" spans="1:7" x14ac:dyDescent="0.25">
      <c r="B213"/>
      <c r="C213"/>
      <c r="D213"/>
    </row>
    <row r="214" spans="1:7" x14ac:dyDescent="0.25">
      <c r="A214" s="197" t="s">
        <v>227</v>
      </c>
      <c r="B214" s="197"/>
      <c r="C214" s="197"/>
      <c r="D214" s="197"/>
      <c r="E214" s="197"/>
      <c r="F214" s="197"/>
      <c r="G214" s="197"/>
    </row>
    <row r="215" spans="1:7" ht="39" customHeight="1" x14ac:dyDescent="0.25">
      <c r="A215" s="196" t="s">
        <v>228</v>
      </c>
      <c r="B215" s="196"/>
      <c r="C215" s="196"/>
      <c r="D215" s="196"/>
      <c r="E215" s="196"/>
      <c r="F215" s="196"/>
      <c r="G215" s="196"/>
    </row>
    <row r="216" spans="1:7" ht="27.75" customHeight="1" x14ac:dyDescent="0.25">
      <c r="A216" s="196" t="s">
        <v>229</v>
      </c>
      <c r="B216" s="196"/>
      <c r="C216" s="196"/>
      <c r="D216" s="196"/>
      <c r="E216" s="196"/>
      <c r="F216" s="196"/>
      <c r="G216" s="196"/>
    </row>
    <row r="217" spans="1:7" ht="27" customHeight="1" x14ac:dyDescent="0.25">
      <c r="A217" s="196" t="s">
        <v>230</v>
      </c>
      <c r="B217" s="196"/>
      <c r="C217" s="196"/>
      <c r="D217" s="196"/>
      <c r="E217" s="196"/>
      <c r="F217" s="196"/>
      <c r="G217" s="196"/>
    </row>
    <row r="218" spans="1:7" x14ac:dyDescent="0.25">
      <c r="A218" s="86"/>
      <c r="B218"/>
      <c r="C218"/>
      <c r="D218"/>
    </row>
    <row r="219" spans="1:7" ht="15.75" thickBot="1" x14ac:dyDescent="0.3">
      <c r="A219" s="119" t="s">
        <v>172</v>
      </c>
      <c r="B219"/>
      <c r="C219"/>
      <c r="D219"/>
    </row>
    <row r="220" spans="1:7" x14ac:dyDescent="0.25">
      <c r="A220" s="203" t="s">
        <v>46</v>
      </c>
      <c r="B220" s="89" t="s">
        <v>163</v>
      </c>
      <c r="C220" s="89" t="s">
        <v>164</v>
      </c>
      <c r="D220" s="216" t="s">
        <v>191</v>
      </c>
    </row>
    <row r="221" spans="1:7" ht="15.75" thickBot="1" x14ac:dyDescent="0.3">
      <c r="A221" s="204"/>
      <c r="B221" s="90" t="s">
        <v>221</v>
      </c>
      <c r="C221" s="90" t="s">
        <v>221</v>
      </c>
      <c r="D221" s="217"/>
    </row>
    <row r="222" spans="1:7" ht="15.75" thickBot="1" x14ac:dyDescent="0.3">
      <c r="A222" s="92" t="s">
        <v>173</v>
      </c>
      <c r="B222" s="93">
        <v>600000</v>
      </c>
      <c r="C222" s="93">
        <v>409518.5</v>
      </c>
      <c r="D222" s="94">
        <f>C222/B222</f>
        <v>0.68253083333333331</v>
      </c>
    </row>
    <row r="223" spans="1:7" ht="15.75" thickBot="1" x14ac:dyDescent="0.3">
      <c r="A223" s="98" t="s">
        <v>174</v>
      </c>
      <c r="B223" s="93">
        <v>600000</v>
      </c>
      <c r="C223" s="93">
        <v>409518.5</v>
      </c>
      <c r="D223" s="94">
        <f>C223/B223</f>
        <v>0.68253083333333331</v>
      </c>
    </row>
    <row r="224" spans="1:7" x14ac:dyDescent="0.25">
      <c r="A224" s="86"/>
      <c r="B224"/>
      <c r="C224"/>
      <c r="D224"/>
    </row>
    <row r="225" spans="1:7" ht="27.75" customHeight="1" x14ac:dyDescent="0.25">
      <c r="A225" s="196" t="s">
        <v>231</v>
      </c>
      <c r="B225" s="196"/>
      <c r="C225" s="196"/>
      <c r="D225" s="196"/>
      <c r="E225" s="196"/>
      <c r="F225" s="196"/>
      <c r="G225" s="196"/>
    </row>
    <row r="226" spans="1:7" x14ac:dyDescent="0.25">
      <c r="A226" s="86"/>
      <c r="B226"/>
      <c r="C226"/>
      <c r="D226"/>
    </row>
    <row r="227" spans="1:7" x14ac:dyDescent="0.25">
      <c r="A227" s="207" t="s">
        <v>175</v>
      </c>
      <c r="B227" s="207"/>
      <c r="C227" s="207"/>
      <c r="D227" s="207"/>
      <c r="E227" s="207"/>
      <c r="F227" s="207"/>
      <c r="G227" s="207"/>
    </row>
    <row r="228" spans="1:7" x14ac:dyDescent="0.25">
      <c r="A228" s="190" t="s">
        <v>232</v>
      </c>
      <c r="B228" s="190"/>
      <c r="C228" s="190"/>
      <c r="D228" s="190"/>
      <c r="E228" s="190"/>
      <c r="F228" s="190"/>
      <c r="G228" s="190"/>
    </row>
    <row r="229" spans="1:7" x14ac:dyDescent="0.25">
      <c r="A229" s="86"/>
      <c r="B229"/>
      <c r="C229"/>
      <c r="D229"/>
    </row>
    <row r="230" spans="1:7" ht="17.25" customHeight="1" x14ac:dyDescent="0.25">
      <c r="A230" s="86" t="s">
        <v>176</v>
      </c>
      <c r="B230"/>
      <c r="C230"/>
      <c r="D230"/>
    </row>
    <row r="231" spans="1:7" x14ac:dyDescent="0.25">
      <c r="A231" s="101" t="s">
        <v>177</v>
      </c>
      <c r="B231"/>
      <c r="C231"/>
      <c r="D231"/>
    </row>
    <row r="232" spans="1:7" x14ac:dyDescent="0.25">
      <c r="A232" s="101" t="s">
        <v>178</v>
      </c>
      <c r="B232"/>
      <c r="C232"/>
      <c r="D232"/>
    </row>
    <row r="233" spans="1:7" x14ac:dyDescent="0.25">
      <c r="A233" s="102"/>
      <c r="B233"/>
      <c r="C233"/>
      <c r="D233"/>
    </row>
    <row r="234" spans="1:7" ht="15.75" thickBot="1" x14ac:dyDescent="0.3">
      <c r="A234" s="119" t="s">
        <v>9</v>
      </c>
      <c r="B234"/>
      <c r="C234"/>
      <c r="D234"/>
    </row>
    <row r="235" spans="1:7" x14ac:dyDescent="0.25">
      <c r="A235" s="205" t="s">
        <v>9</v>
      </c>
      <c r="B235" s="89" t="s">
        <v>163</v>
      </c>
      <c r="C235" s="89" t="s">
        <v>164</v>
      </c>
      <c r="D235" s="89" t="s">
        <v>165</v>
      </c>
    </row>
    <row r="236" spans="1:7" ht="15.75" thickBot="1" x14ac:dyDescent="0.3">
      <c r="A236" s="206"/>
      <c r="B236" s="90" t="s">
        <v>221</v>
      </c>
      <c r="C236" s="90" t="s">
        <v>221</v>
      </c>
      <c r="D236" s="91"/>
    </row>
    <row r="237" spans="1:7" ht="15.75" thickBot="1" x14ac:dyDescent="0.3">
      <c r="A237" s="92" t="s">
        <v>179</v>
      </c>
      <c r="B237" s="93">
        <v>1431000</v>
      </c>
      <c r="C237" s="93">
        <v>1276477.22</v>
      </c>
      <c r="D237" s="94">
        <f>C237/B237</f>
        <v>0.89201762403913343</v>
      </c>
    </row>
    <row r="238" spans="1:7" ht="15.75" thickBot="1" x14ac:dyDescent="0.3">
      <c r="A238" s="92" t="s">
        <v>180</v>
      </c>
      <c r="B238" s="93">
        <v>2663000</v>
      </c>
      <c r="C238" s="93">
        <v>2584347.84</v>
      </c>
      <c r="D238" s="94">
        <f t="shared" ref="D238:D243" si="24">C238/B238</f>
        <v>0.97046482914006749</v>
      </c>
    </row>
    <row r="239" spans="1:7" ht="15.75" thickBot="1" x14ac:dyDescent="0.3">
      <c r="A239" s="92" t="s">
        <v>181</v>
      </c>
      <c r="B239" s="93">
        <v>46000</v>
      </c>
      <c r="C239" s="93">
        <v>36251.57</v>
      </c>
      <c r="D239" s="94">
        <f t="shared" si="24"/>
        <v>0.78807760869565213</v>
      </c>
    </row>
    <row r="240" spans="1:7" ht="18" customHeight="1" thickBot="1" x14ac:dyDescent="0.3">
      <c r="A240" s="127" t="s">
        <v>182</v>
      </c>
      <c r="B240" s="93">
        <v>1243000</v>
      </c>
      <c r="C240" s="93">
        <v>1227524.78</v>
      </c>
      <c r="D240" s="94">
        <f t="shared" si="24"/>
        <v>0.98755010458567982</v>
      </c>
    </row>
    <row r="241" spans="1:7" ht="15.75" thickBot="1" x14ac:dyDescent="0.3">
      <c r="A241" s="95" t="s">
        <v>183</v>
      </c>
      <c r="B241" s="93">
        <v>387000</v>
      </c>
      <c r="C241" s="93">
        <v>339348.91</v>
      </c>
      <c r="D241" s="94">
        <f t="shared" si="24"/>
        <v>0.87687056847545208</v>
      </c>
    </row>
    <row r="242" spans="1:7" ht="15.75" thickBot="1" x14ac:dyDescent="0.3">
      <c r="A242" s="95" t="s">
        <v>184</v>
      </c>
      <c r="B242" s="93">
        <v>1030000.9</v>
      </c>
      <c r="C242" s="93">
        <v>915011.74</v>
      </c>
      <c r="D242" s="94">
        <f t="shared" si="24"/>
        <v>0.88836013638434685</v>
      </c>
    </row>
    <row r="243" spans="1:7" ht="15.75" thickBot="1" x14ac:dyDescent="0.3">
      <c r="A243" s="98" t="s">
        <v>185</v>
      </c>
      <c r="B243" s="100">
        <f>SUM(B237:B242)</f>
        <v>6800000.9000000004</v>
      </c>
      <c r="C243" s="100">
        <f>SUM(C237:C242)</f>
        <v>6378962.0599999996</v>
      </c>
      <c r="D243" s="94">
        <f t="shared" si="24"/>
        <v>0.93808253172437073</v>
      </c>
    </row>
    <row r="244" spans="1:7" x14ac:dyDescent="0.25">
      <c r="A244" s="86"/>
      <c r="B244"/>
      <c r="C244"/>
      <c r="D244"/>
    </row>
    <row r="245" spans="1:7" ht="36.75" customHeight="1" x14ac:dyDescent="0.25">
      <c r="A245" s="196" t="s">
        <v>234</v>
      </c>
      <c r="B245" s="196"/>
      <c r="C245" s="196"/>
      <c r="D245" s="196"/>
      <c r="E245" s="196"/>
      <c r="F245" s="196"/>
      <c r="G245" s="196"/>
    </row>
    <row r="246" spans="1:7" ht="30.75" customHeight="1" x14ac:dyDescent="0.25">
      <c r="A246" s="196" t="s">
        <v>233</v>
      </c>
      <c r="B246" s="196"/>
      <c r="C246" s="196"/>
      <c r="D246" s="196"/>
      <c r="E246" s="196"/>
      <c r="F246" s="196"/>
      <c r="G246" s="196"/>
    </row>
    <row r="247" spans="1:7" ht="24" customHeight="1" x14ac:dyDescent="0.25">
      <c r="A247" s="196" t="s">
        <v>235</v>
      </c>
      <c r="B247" s="196"/>
      <c r="C247" s="196"/>
      <c r="D247" s="196"/>
      <c r="E247" s="196"/>
      <c r="F247" s="196"/>
      <c r="G247" s="196"/>
    </row>
    <row r="248" spans="1:7" ht="24.75" customHeight="1" x14ac:dyDescent="0.25">
      <c r="A248" s="196" t="s">
        <v>236</v>
      </c>
      <c r="B248" s="196"/>
      <c r="C248" s="196"/>
      <c r="D248" s="196"/>
      <c r="E248" s="196"/>
      <c r="F248" s="196"/>
      <c r="G248" s="196"/>
    </row>
    <row r="249" spans="1:7" ht="43.5" customHeight="1" x14ac:dyDescent="0.25">
      <c r="A249" s="196" t="s">
        <v>237</v>
      </c>
      <c r="B249" s="196"/>
      <c r="C249" s="196"/>
      <c r="D249" s="196"/>
      <c r="E249" s="196"/>
      <c r="F249" s="196"/>
      <c r="G249" s="196"/>
    </row>
    <row r="250" spans="1:7" ht="29.25" customHeight="1" x14ac:dyDescent="0.25">
      <c r="A250" s="196" t="s">
        <v>238</v>
      </c>
      <c r="B250" s="196"/>
      <c r="C250" s="196"/>
      <c r="D250" s="196"/>
      <c r="E250" s="196"/>
      <c r="F250" s="196"/>
      <c r="G250" s="196"/>
    </row>
    <row r="251" spans="1:7" x14ac:dyDescent="0.25">
      <c r="A251" s="86"/>
      <c r="B251"/>
      <c r="C251"/>
      <c r="D251"/>
    </row>
    <row r="252" spans="1:7" x14ac:dyDescent="0.25">
      <c r="A252" s="119" t="s">
        <v>10</v>
      </c>
      <c r="B252"/>
      <c r="C252"/>
      <c r="D252"/>
    </row>
    <row r="253" spans="1:7" x14ac:dyDescent="0.25">
      <c r="A253" s="103"/>
      <c r="B253" s="89" t="s">
        <v>163</v>
      </c>
      <c r="C253" s="89" t="s">
        <v>164</v>
      </c>
      <c r="D253" s="89" t="s">
        <v>165</v>
      </c>
    </row>
    <row r="254" spans="1:7" x14ac:dyDescent="0.25">
      <c r="A254" s="104" t="s">
        <v>10</v>
      </c>
      <c r="B254" s="106" t="s">
        <v>221</v>
      </c>
      <c r="C254" s="106" t="s">
        <v>221</v>
      </c>
      <c r="D254" s="108"/>
    </row>
    <row r="255" spans="1:7" ht="15.75" thickBot="1" x14ac:dyDescent="0.3">
      <c r="A255" s="105"/>
      <c r="B255" s="107"/>
      <c r="C255" s="107"/>
      <c r="D255" s="107"/>
    </row>
    <row r="256" spans="1:7" ht="26.25" thickBot="1" x14ac:dyDescent="0.3">
      <c r="A256" s="92" t="s">
        <v>186</v>
      </c>
      <c r="B256" s="93">
        <v>515000</v>
      </c>
      <c r="C256" s="93">
        <v>508436.11</v>
      </c>
      <c r="D256" s="94">
        <f>C256/B256</f>
        <v>0.98725458252427178</v>
      </c>
    </row>
    <row r="257" spans="1:8" ht="15.75" thickBot="1" x14ac:dyDescent="0.3">
      <c r="A257" s="98" t="s">
        <v>187</v>
      </c>
      <c r="B257" s="100">
        <f>SUM(B256:B256)</f>
        <v>515000</v>
      </c>
      <c r="C257" s="100">
        <f>SUM(C256:C256)</f>
        <v>508436.11</v>
      </c>
      <c r="D257" s="94">
        <f>C257/B257</f>
        <v>0.98725458252427178</v>
      </c>
    </row>
    <row r="258" spans="1:8" ht="48.75" customHeight="1" x14ac:dyDescent="0.25">
      <c r="A258" s="218" t="s">
        <v>239</v>
      </c>
      <c r="B258" s="218"/>
      <c r="C258" s="218"/>
      <c r="D258" s="218"/>
      <c r="E258" s="218"/>
      <c r="F258" s="218"/>
      <c r="G258" s="218"/>
    </row>
    <row r="259" spans="1:8" x14ac:dyDescent="0.25">
      <c r="A259" s="109"/>
      <c r="B259"/>
      <c r="C259"/>
      <c r="D259"/>
    </row>
    <row r="260" spans="1:8" x14ac:dyDescent="0.25">
      <c r="A260" s="220" t="s">
        <v>188</v>
      </c>
      <c r="B260" s="220"/>
      <c r="C260" s="220"/>
      <c r="D260" s="220"/>
      <c r="E260" s="220"/>
      <c r="F260" s="220"/>
      <c r="G260" s="220"/>
      <c r="H260" s="220"/>
    </row>
    <row r="261" spans="1:8" ht="18" customHeight="1" x14ac:dyDescent="0.25">
      <c r="A261" s="233" t="s">
        <v>240</v>
      </c>
      <c r="B261" s="233"/>
      <c r="C261" s="233"/>
      <c r="D261" s="233"/>
      <c r="E261" s="233"/>
      <c r="F261" s="233"/>
      <c r="G261" s="233"/>
    </row>
    <row r="262" spans="1:8" x14ac:dyDescent="0.25">
      <c r="A262" s="120"/>
      <c r="B262" s="121"/>
      <c r="C262" s="121"/>
      <c r="D262" s="121"/>
      <c r="E262" s="122"/>
      <c r="F262" s="122"/>
      <c r="G262" s="122"/>
    </row>
    <row r="263" spans="1:8" ht="16.5" customHeight="1" x14ac:dyDescent="0.25">
      <c r="A263" s="231" t="s">
        <v>244</v>
      </c>
      <c r="B263" s="231"/>
      <c r="C263" s="231"/>
      <c r="D263" s="231"/>
      <c r="E263" s="231"/>
      <c r="F263" s="231"/>
      <c r="G263" s="231"/>
    </row>
    <row r="264" spans="1:8" s="134" customFormat="1" x14ac:dyDescent="0.25">
      <c r="A264" s="219" t="s">
        <v>241</v>
      </c>
      <c r="B264" s="219"/>
      <c r="C264" s="219"/>
      <c r="D264" s="219"/>
      <c r="E264" s="219"/>
      <c r="F264" s="219"/>
      <c r="G264" s="219"/>
    </row>
    <row r="265" spans="1:8" s="134" customFormat="1" x14ac:dyDescent="0.25">
      <c r="A265" s="219" t="s">
        <v>242</v>
      </c>
      <c r="B265" s="219"/>
      <c r="C265" s="219"/>
      <c r="D265" s="219"/>
      <c r="E265" s="219"/>
      <c r="F265" s="219"/>
      <c r="G265" s="219"/>
    </row>
    <row r="266" spans="1:8" s="134" customFormat="1" x14ac:dyDescent="0.25">
      <c r="A266" s="219" t="s">
        <v>243</v>
      </c>
      <c r="B266" s="219"/>
      <c r="C266" s="219"/>
      <c r="D266" s="219"/>
      <c r="E266" s="219"/>
      <c r="F266" s="219"/>
      <c r="G266" s="219"/>
    </row>
    <row r="267" spans="1:8" s="134" customFormat="1" x14ac:dyDescent="0.25">
      <c r="A267" s="155"/>
      <c r="B267" s="152"/>
      <c r="C267" s="152"/>
      <c r="D267" s="152"/>
      <c r="E267" s="152"/>
      <c r="F267" s="152"/>
      <c r="G267" s="152"/>
    </row>
    <row r="268" spans="1:8" s="134" customFormat="1" x14ac:dyDescent="0.25">
      <c r="A268" s="231" t="s">
        <v>263</v>
      </c>
      <c r="B268" s="231"/>
      <c r="C268" s="231"/>
      <c r="D268" s="231"/>
      <c r="E268" s="231"/>
      <c r="F268" s="231"/>
      <c r="G268" s="231"/>
    </row>
    <row r="269" spans="1:8" s="134" customFormat="1" x14ac:dyDescent="0.25">
      <c r="A269" s="219" t="s">
        <v>245</v>
      </c>
      <c r="B269" s="219"/>
      <c r="C269" s="219"/>
      <c r="D269" s="219"/>
      <c r="E269" s="219"/>
      <c r="F269" s="219"/>
      <c r="G269" s="219"/>
    </row>
    <row r="270" spans="1:8" s="134" customFormat="1" x14ac:dyDescent="0.25">
      <c r="A270" s="219" t="s">
        <v>246</v>
      </c>
      <c r="B270" s="219"/>
      <c r="C270" s="219"/>
      <c r="D270" s="219"/>
      <c r="E270" s="219"/>
      <c r="F270" s="219"/>
      <c r="G270" s="219"/>
    </row>
    <row r="271" spans="1:8" x14ac:dyDescent="0.25">
      <c r="A271" s="232" t="s">
        <v>210</v>
      </c>
      <c r="B271" s="232"/>
      <c r="C271" s="232"/>
      <c r="D271" s="232"/>
      <c r="E271" s="232"/>
      <c r="F271" s="232"/>
      <c r="G271" s="232"/>
    </row>
    <row r="272" spans="1:8" s="134" customFormat="1" x14ac:dyDescent="0.25">
      <c r="A272" s="219" t="s">
        <v>208</v>
      </c>
      <c r="B272" s="219"/>
      <c r="C272" s="219"/>
      <c r="D272" s="219"/>
      <c r="E272" s="219"/>
      <c r="F272" s="219"/>
      <c r="G272" s="219"/>
    </row>
    <row r="273" spans="1:7" s="134" customFormat="1" x14ac:dyDescent="0.25">
      <c r="A273" s="219" t="s">
        <v>194</v>
      </c>
      <c r="B273" s="219"/>
      <c r="C273" s="219"/>
      <c r="D273" s="219"/>
      <c r="E273" s="219"/>
      <c r="F273" s="219"/>
      <c r="G273" s="219"/>
    </row>
    <row r="274" spans="1:7" s="134" customFormat="1" x14ac:dyDescent="0.25">
      <c r="A274" s="219" t="s">
        <v>209</v>
      </c>
      <c r="B274" s="219"/>
      <c r="C274" s="219"/>
      <c r="D274" s="219"/>
      <c r="E274" s="219"/>
      <c r="F274" s="219"/>
      <c r="G274" s="219"/>
    </row>
    <row r="275" spans="1:7" s="134" customFormat="1" ht="30" customHeight="1" x14ac:dyDescent="0.25">
      <c r="A275" s="222" t="s">
        <v>247</v>
      </c>
      <c r="B275" s="222"/>
      <c r="C275" s="222"/>
      <c r="D275" s="222"/>
      <c r="E275" s="222"/>
      <c r="F275" s="222"/>
      <c r="G275" s="222"/>
    </row>
    <row r="276" spans="1:7" ht="34.5" customHeight="1" x14ac:dyDescent="0.25">
      <c r="A276" s="188" t="s">
        <v>192</v>
      </c>
      <c r="B276" s="188"/>
      <c r="C276" s="188"/>
      <c r="D276" s="188"/>
      <c r="E276" s="188"/>
      <c r="F276" s="188"/>
      <c r="G276" s="188"/>
    </row>
    <row r="277" spans="1:7" ht="34.5" customHeight="1" x14ac:dyDescent="0.25">
      <c r="A277" s="157"/>
      <c r="B277" s="157"/>
      <c r="C277" s="157"/>
      <c r="D277" s="157"/>
      <c r="E277" s="157"/>
      <c r="F277" s="157"/>
      <c r="G277" s="157"/>
    </row>
    <row r="278" spans="1:7" x14ac:dyDescent="0.25">
      <c r="A278" s="120"/>
      <c r="B278" s="121"/>
      <c r="C278" s="121"/>
      <c r="D278" s="121"/>
      <c r="E278" s="122"/>
      <c r="F278" s="122"/>
      <c r="G278" s="122"/>
    </row>
    <row r="279" spans="1:7" x14ac:dyDescent="0.25">
      <c r="A279" s="156" t="s">
        <v>189</v>
      </c>
      <c r="B279" s="121"/>
      <c r="C279" s="121"/>
      <c r="D279" s="121"/>
      <c r="E279" s="122"/>
      <c r="F279" s="122"/>
      <c r="G279" s="122"/>
    </row>
    <row r="280" spans="1:7" ht="39.75" customHeight="1" x14ac:dyDescent="0.25">
      <c r="A280" s="188" t="s">
        <v>248</v>
      </c>
      <c r="B280" s="188"/>
      <c r="C280" s="188"/>
      <c r="D280" s="188"/>
      <c r="E280" s="188"/>
      <c r="F280" s="188"/>
      <c r="G280" s="188"/>
    </row>
    <row r="281" spans="1:7" ht="63.75" customHeight="1" x14ac:dyDescent="0.25">
      <c r="A281" s="188" t="s">
        <v>249</v>
      </c>
      <c r="B281" s="188"/>
      <c r="C281" s="188"/>
      <c r="D281" s="188"/>
      <c r="E281" s="188"/>
      <c r="F281" s="188"/>
      <c r="G281" s="188"/>
    </row>
    <row r="282" spans="1:7" ht="18" customHeight="1" x14ac:dyDescent="0.25">
      <c r="A282" s="123"/>
      <c r="B282" s="123"/>
      <c r="C282" s="123"/>
      <c r="D282" s="123"/>
      <c r="E282" s="123"/>
      <c r="F282" s="123"/>
      <c r="G282" s="123"/>
    </row>
    <row r="283" spans="1:7" x14ac:dyDescent="0.25">
      <c r="A283" s="156" t="s">
        <v>190</v>
      </c>
      <c r="B283"/>
      <c r="C283"/>
      <c r="D283"/>
    </row>
    <row r="284" spans="1:7" x14ac:dyDescent="0.25">
      <c r="A284" s="221" t="s">
        <v>260</v>
      </c>
      <c r="B284" s="221"/>
      <c r="C284" s="221"/>
      <c r="D284" s="221"/>
      <c r="E284" s="221"/>
      <c r="F284" s="221"/>
      <c r="G284" s="221"/>
    </row>
    <row r="285" spans="1:7" x14ac:dyDescent="0.25">
      <c r="A285" s="221" t="s">
        <v>262</v>
      </c>
      <c r="B285" s="221"/>
      <c r="C285" s="221"/>
      <c r="D285" s="221"/>
      <c r="E285" s="221"/>
      <c r="F285" s="221"/>
      <c r="G285" s="221"/>
    </row>
    <row r="286" spans="1:7" ht="19.5" customHeight="1" x14ac:dyDescent="0.25">
      <c r="A286" s="221" t="s">
        <v>250</v>
      </c>
      <c r="B286" s="221"/>
      <c r="C286" s="221"/>
      <c r="D286" s="221"/>
      <c r="E286" s="221"/>
      <c r="F286" s="221"/>
      <c r="G286" s="221"/>
    </row>
    <row r="287" spans="1:7" ht="30" customHeight="1" x14ac:dyDescent="0.25">
      <c r="A287" s="188" t="s">
        <v>261</v>
      </c>
      <c r="B287" s="188"/>
      <c r="C287" s="188"/>
      <c r="D287" s="188"/>
      <c r="E287" s="188"/>
      <c r="F287" s="188"/>
      <c r="G287" s="188"/>
    </row>
    <row r="288" spans="1:7" x14ac:dyDescent="0.25">
      <c r="A288" s="87"/>
      <c r="B288"/>
      <c r="C288"/>
      <c r="D288"/>
    </row>
    <row r="289" spans="1:7" x14ac:dyDescent="0.25">
      <c r="A289" s="139"/>
      <c r="B289" s="138"/>
      <c r="C289" s="138"/>
      <c r="D289" s="138"/>
      <c r="E289" s="138"/>
      <c r="F289" s="138"/>
      <c r="G289" s="138"/>
    </row>
    <row r="290" spans="1:7" ht="30" customHeight="1" x14ac:dyDescent="0.25">
      <c r="A290" s="188" t="s">
        <v>251</v>
      </c>
      <c r="B290" s="188"/>
      <c r="C290" s="188"/>
      <c r="D290" s="188"/>
      <c r="E290" s="188"/>
      <c r="F290" s="188"/>
      <c r="G290" s="188"/>
    </row>
    <row r="292" spans="1:7" x14ac:dyDescent="0.25">
      <c r="E292" s="224" t="s">
        <v>201</v>
      </c>
      <c r="F292" s="224"/>
      <c r="G292" s="224"/>
    </row>
    <row r="293" spans="1:7" x14ac:dyDescent="0.25">
      <c r="E293" s="224" t="s">
        <v>254</v>
      </c>
      <c r="F293" s="224"/>
      <c r="G293" s="224"/>
    </row>
    <row r="294" spans="1:7" x14ac:dyDescent="0.25">
      <c r="E294" s="138"/>
      <c r="F294" s="138"/>
      <c r="G294" s="138"/>
    </row>
  </sheetData>
  <mergeCells count="69">
    <mergeCell ref="A8:F8"/>
    <mergeCell ref="E292:G292"/>
    <mergeCell ref="E293:G293"/>
    <mergeCell ref="A26:D26"/>
    <mergeCell ref="A29:D29"/>
    <mergeCell ref="A32:D32"/>
    <mergeCell ref="A280:G280"/>
    <mergeCell ref="A281:G281"/>
    <mergeCell ref="A266:G266"/>
    <mergeCell ref="A268:G268"/>
    <mergeCell ref="A269:G269"/>
    <mergeCell ref="A270:G270"/>
    <mergeCell ref="A271:G271"/>
    <mergeCell ref="A261:G261"/>
    <mergeCell ref="A263:G263"/>
    <mergeCell ref="A264:G264"/>
    <mergeCell ref="A265:G265"/>
    <mergeCell ref="A260:H260"/>
    <mergeCell ref="A284:G284"/>
    <mergeCell ref="A285:G285"/>
    <mergeCell ref="A287:G287"/>
    <mergeCell ref="A286:G286"/>
    <mergeCell ref="A272:G272"/>
    <mergeCell ref="A273:G273"/>
    <mergeCell ref="A274:G274"/>
    <mergeCell ref="A275:G275"/>
    <mergeCell ref="A276:G276"/>
    <mergeCell ref="A248:G248"/>
    <mergeCell ref="A249:G249"/>
    <mergeCell ref="A250:G250"/>
    <mergeCell ref="A258:G258"/>
    <mergeCell ref="A247:G247"/>
    <mergeCell ref="A245:G245"/>
    <mergeCell ref="A10:G10"/>
    <mergeCell ref="A214:G214"/>
    <mergeCell ref="A215:G215"/>
    <mergeCell ref="A216:G216"/>
    <mergeCell ref="A144:A145"/>
    <mergeCell ref="B144:B145"/>
    <mergeCell ref="F144:F145"/>
    <mergeCell ref="G144:G145"/>
    <mergeCell ref="A12:G12"/>
    <mergeCell ref="A14:G14"/>
    <mergeCell ref="C144:C145"/>
    <mergeCell ref="D144:D145"/>
    <mergeCell ref="A192:G192"/>
    <mergeCell ref="A194:G194"/>
    <mergeCell ref="D220:D221"/>
    <mergeCell ref="A220:A221"/>
    <mergeCell ref="A235:A236"/>
    <mergeCell ref="A225:G225"/>
    <mergeCell ref="A228:G228"/>
    <mergeCell ref="A227:G227"/>
    <mergeCell ref="A290:G290"/>
    <mergeCell ref="A35:G35"/>
    <mergeCell ref="A201:G201"/>
    <mergeCell ref="A202:G202"/>
    <mergeCell ref="A205:A206"/>
    <mergeCell ref="E144:E145"/>
    <mergeCell ref="A217:G217"/>
    <mergeCell ref="A195:G195"/>
    <mergeCell ref="A196:F196"/>
    <mergeCell ref="A197:G197"/>
    <mergeCell ref="A198:G198"/>
    <mergeCell ref="A200:G200"/>
    <mergeCell ref="A188:G188"/>
    <mergeCell ref="A189:G189"/>
    <mergeCell ref="A246:G246"/>
    <mergeCell ref="A191:G19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C0A8-3E63-4974-867C-29D5F9C519E6}">
  <dimension ref="A1:G55"/>
  <sheetViews>
    <sheetView topLeftCell="A43" workbookViewId="0">
      <selection activeCell="C67" sqref="C67"/>
    </sheetView>
  </sheetViews>
  <sheetFormatPr defaultRowHeight="15" x14ac:dyDescent="0.25"/>
  <cols>
    <col min="1" max="1" width="16.140625" customWidth="1"/>
    <col min="2" max="2" width="20" customWidth="1"/>
    <col min="3" max="5" width="13.140625" bestFit="1" customWidth="1"/>
    <col min="6" max="6" width="9.28515625" bestFit="1" customWidth="1"/>
    <col min="7" max="7" width="8.42578125" bestFit="1" customWidth="1"/>
  </cols>
  <sheetData>
    <row r="1" spans="1:7" ht="15.75" thickBot="1" x14ac:dyDescent="0.3">
      <c r="A1" s="8" t="s">
        <v>19</v>
      </c>
    </row>
    <row r="2" spans="1:7" ht="26.25" thickBot="1" x14ac:dyDescent="0.3">
      <c r="A2" s="32" t="s">
        <v>20</v>
      </c>
      <c r="B2" s="9" t="s">
        <v>21</v>
      </c>
      <c r="C2" s="9" t="s">
        <v>22</v>
      </c>
      <c r="D2" s="9" t="s">
        <v>23</v>
      </c>
      <c r="E2" s="9" t="s">
        <v>24</v>
      </c>
      <c r="F2" s="9" t="s">
        <v>25</v>
      </c>
      <c r="G2" s="9" t="s">
        <v>26</v>
      </c>
    </row>
    <row r="3" spans="1:7" ht="15.75" thickBot="1" x14ac:dyDescent="0.3">
      <c r="A3" s="33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</row>
    <row r="4" spans="1:7" ht="15.75" thickBot="1" x14ac:dyDescent="0.3">
      <c r="A4" s="34">
        <v>6</v>
      </c>
      <c r="B4" s="11" t="s">
        <v>27</v>
      </c>
      <c r="C4" s="12">
        <v>2799288.65</v>
      </c>
      <c r="D4" s="12">
        <v>7579870</v>
      </c>
      <c r="E4" s="12">
        <v>2149705.36</v>
      </c>
      <c r="F4" s="13">
        <v>0.76790000000000003</v>
      </c>
      <c r="G4" s="13">
        <v>0.28360000000000002</v>
      </c>
    </row>
    <row r="5" spans="1:7" ht="15.75" thickBot="1" x14ac:dyDescent="0.3">
      <c r="A5" s="35">
        <v>61</v>
      </c>
      <c r="B5" s="14" t="s">
        <v>28</v>
      </c>
      <c r="C5" s="15">
        <v>1734558.55</v>
      </c>
      <c r="D5" s="15">
        <v>3078000</v>
      </c>
      <c r="E5" s="15">
        <v>1489623.25</v>
      </c>
      <c r="F5" s="16">
        <v>0.85880000000000001</v>
      </c>
      <c r="G5" s="16">
        <v>0.48399999999999999</v>
      </c>
    </row>
    <row r="6" spans="1:7" ht="23.25" thickBot="1" x14ac:dyDescent="0.3">
      <c r="A6" s="33">
        <v>611</v>
      </c>
      <c r="B6" s="17" t="s">
        <v>29</v>
      </c>
      <c r="C6" s="18">
        <v>1631794.28</v>
      </c>
      <c r="D6" s="18">
        <v>2720000</v>
      </c>
      <c r="E6" s="18">
        <v>1439928.98</v>
      </c>
      <c r="F6" s="19">
        <v>0.88239999999999996</v>
      </c>
      <c r="G6" s="19">
        <v>0.52939999999999998</v>
      </c>
    </row>
    <row r="7" spans="1:7" ht="34.5" thickBot="1" x14ac:dyDescent="0.3">
      <c r="A7" s="33">
        <v>6111</v>
      </c>
      <c r="B7" s="17" t="s">
        <v>30</v>
      </c>
      <c r="C7" s="18">
        <v>1631794.28</v>
      </c>
      <c r="D7" s="20"/>
      <c r="E7" s="18">
        <v>1439928.98</v>
      </c>
      <c r="F7" s="19">
        <v>0.88239999999999996</v>
      </c>
      <c r="G7" s="21"/>
    </row>
    <row r="8" spans="1:7" ht="15.75" thickBot="1" x14ac:dyDescent="0.3">
      <c r="A8" s="33">
        <v>613</v>
      </c>
      <c r="B8" s="17" t="s">
        <v>31</v>
      </c>
      <c r="C8" s="18">
        <v>100236.77</v>
      </c>
      <c r="D8" s="18">
        <v>350000</v>
      </c>
      <c r="E8" s="18">
        <v>49694.27</v>
      </c>
      <c r="F8" s="19">
        <v>0.49580000000000002</v>
      </c>
      <c r="G8" s="19">
        <v>0.14199999999999999</v>
      </c>
    </row>
    <row r="9" spans="1:7" ht="23.25" thickBot="1" x14ac:dyDescent="0.3">
      <c r="A9" s="33">
        <v>6134</v>
      </c>
      <c r="B9" s="17" t="s">
        <v>32</v>
      </c>
      <c r="C9" s="18">
        <v>100236.77</v>
      </c>
      <c r="D9" s="20"/>
      <c r="E9" s="18">
        <v>49694.27</v>
      </c>
      <c r="F9" s="19">
        <v>0.49580000000000002</v>
      </c>
      <c r="G9" s="21"/>
    </row>
    <row r="10" spans="1:7" ht="15.75" thickBot="1" x14ac:dyDescent="0.3">
      <c r="A10" s="33">
        <v>614</v>
      </c>
      <c r="B10" s="17" t="s">
        <v>33</v>
      </c>
      <c r="C10" s="18">
        <v>2527.5</v>
      </c>
      <c r="D10" s="18">
        <v>8000</v>
      </c>
      <c r="E10" s="22">
        <v>0</v>
      </c>
      <c r="F10" s="19">
        <v>0</v>
      </c>
      <c r="G10" s="19">
        <v>0</v>
      </c>
    </row>
    <row r="11" spans="1:7" ht="15.75" thickBot="1" x14ac:dyDescent="0.3">
      <c r="A11" s="33">
        <v>6142</v>
      </c>
      <c r="B11" s="17" t="s">
        <v>34</v>
      </c>
      <c r="C11" s="22">
        <v>0</v>
      </c>
      <c r="D11" s="21"/>
      <c r="E11" s="22">
        <v>0</v>
      </c>
      <c r="F11" s="21"/>
      <c r="G11" s="21"/>
    </row>
    <row r="12" spans="1:7" ht="34.5" thickBot="1" x14ac:dyDescent="0.3">
      <c r="A12" s="33">
        <v>6145</v>
      </c>
      <c r="B12" s="17" t="s">
        <v>35</v>
      </c>
      <c r="C12" s="18">
        <v>2527.5</v>
      </c>
      <c r="D12" s="20"/>
      <c r="E12" s="22">
        <v>0</v>
      </c>
      <c r="F12" s="19">
        <v>0</v>
      </c>
      <c r="G12" s="21"/>
    </row>
    <row r="13" spans="1:7" ht="45.75" thickBot="1" x14ac:dyDescent="0.3">
      <c r="A13" s="35">
        <v>63</v>
      </c>
      <c r="B13" s="14" t="s">
        <v>36</v>
      </c>
      <c r="C13" s="15">
        <v>768954.94</v>
      </c>
      <c r="D13" s="15">
        <v>3080470</v>
      </c>
      <c r="E13" s="15">
        <v>416342.36</v>
      </c>
      <c r="F13" s="16">
        <v>0.54139999999999999</v>
      </c>
      <c r="G13" s="16">
        <v>0.13519999999999999</v>
      </c>
    </row>
    <row r="14" spans="1:7" ht="15.75" thickBot="1" x14ac:dyDescent="0.3">
      <c r="A14" s="33">
        <v>633</v>
      </c>
      <c r="B14" s="17" t="s">
        <v>37</v>
      </c>
      <c r="C14" s="18">
        <v>95400</v>
      </c>
      <c r="D14" s="18">
        <v>140000</v>
      </c>
      <c r="E14" s="18">
        <v>92629.18</v>
      </c>
      <c r="F14" s="19">
        <v>0.97099999999999997</v>
      </c>
      <c r="G14" s="19">
        <v>0.66159999999999997</v>
      </c>
    </row>
    <row r="15" spans="1:7" ht="23.25" thickBot="1" x14ac:dyDescent="0.3">
      <c r="A15" s="33">
        <v>6331</v>
      </c>
      <c r="B15" s="17" t="s">
        <v>38</v>
      </c>
      <c r="C15" s="18">
        <v>4400</v>
      </c>
      <c r="D15" s="20"/>
      <c r="E15" s="18">
        <v>76629.179999999993</v>
      </c>
      <c r="F15" s="19">
        <v>17.415700000000001</v>
      </c>
      <c r="G15" s="21"/>
    </row>
    <row r="16" spans="1:7" ht="23.25" thickBot="1" x14ac:dyDescent="0.3">
      <c r="A16" s="33">
        <v>6332</v>
      </c>
      <c r="B16" s="17" t="s">
        <v>39</v>
      </c>
      <c r="C16" s="18">
        <v>91000</v>
      </c>
      <c r="D16" s="20"/>
      <c r="E16" s="18">
        <v>16000</v>
      </c>
      <c r="F16" s="19">
        <v>0.17580000000000001</v>
      </c>
      <c r="G16" s="21"/>
    </row>
    <row r="17" spans="1:7" ht="34.5" thickBot="1" x14ac:dyDescent="0.3">
      <c r="A17" s="33">
        <v>634</v>
      </c>
      <c r="B17" s="17" t="s">
        <v>40</v>
      </c>
      <c r="C17" s="18">
        <v>263766.68</v>
      </c>
      <c r="D17" s="18">
        <v>630120</v>
      </c>
      <c r="E17" s="22">
        <v>0</v>
      </c>
      <c r="F17" s="19">
        <v>0</v>
      </c>
      <c r="G17" s="19">
        <v>0</v>
      </c>
    </row>
    <row r="18" spans="1:7" ht="34.5" thickBot="1" x14ac:dyDescent="0.3">
      <c r="A18" s="33">
        <v>6341</v>
      </c>
      <c r="B18" s="17" t="s">
        <v>41</v>
      </c>
      <c r="C18" s="18">
        <v>263766.68</v>
      </c>
      <c r="D18" s="20"/>
      <c r="E18" s="22">
        <v>0</v>
      </c>
      <c r="F18" s="19">
        <v>0</v>
      </c>
      <c r="G18" s="21"/>
    </row>
    <row r="19" spans="1:7" ht="34.5" thickBot="1" x14ac:dyDescent="0.3">
      <c r="A19" s="33">
        <v>6342</v>
      </c>
      <c r="B19" s="17" t="s">
        <v>42</v>
      </c>
      <c r="C19" s="22">
        <v>0</v>
      </c>
      <c r="D19" s="21"/>
      <c r="E19" s="22">
        <v>0</v>
      </c>
      <c r="F19" s="21"/>
      <c r="G19" s="21"/>
    </row>
    <row r="20" spans="1:7" ht="23.25" thickBot="1" x14ac:dyDescent="0.3">
      <c r="A20" s="33">
        <v>638</v>
      </c>
      <c r="B20" s="17" t="s">
        <v>43</v>
      </c>
      <c r="C20" s="18">
        <v>409788.26</v>
      </c>
      <c r="D20" s="18">
        <v>2310350</v>
      </c>
      <c r="E20" s="18">
        <v>323713.18</v>
      </c>
      <c r="F20" s="19">
        <v>0.79</v>
      </c>
      <c r="G20" s="19">
        <v>0.1401</v>
      </c>
    </row>
    <row r="21" spans="1:7" ht="34.5" thickBot="1" x14ac:dyDescent="0.3">
      <c r="A21" s="33">
        <v>6381</v>
      </c>
      <c r="B21" s="17" t="s">
        <v>44</v>
      </c>
      <c r="C21" s="18">
        <v>409788.26</v>
      </c>
      <c r="D21" s="20"/>
      <c r="E21" s="18">
        <v>212188.18</v>
      </c>
      <c r="F21" s="19">
        <v>0.51780000000000004</v>
      </c>
      <c r="G21" s="21"/>
    </row>
    <row r="22" spans="1:7" ht="34.5" thickBot="1" x14ac:dyDescent="0.3">
      <c r="A22" s="33">
        <v>6382</v>
      </c>
      <c r="B22" s="17" t="s">
        <v>45</v>
      </c>
      <c r="C22" s="22">
        <v>0</v>
      </c>
      <c r="D22" s="21"/>
      <c r="E22" s="18">
        <v>111525</v>
      </c>
      <c r="F22" s="21"/>
      <c r="G22" s="21"/>
    </row>
    <row r="23" spans="1:7" ht="15.75" thickBot="1" x14ac:dyDescent="0.3">
      <c r="A23" s="35">
        <v>64</v>
      </c>
      <c r="B23" s="14" t="s">
        <v>46</v>
      </c>
      <c r="C23" s="15">
        <v>141278.01</v>
      </c>
      <c r="D23" s="15">
        <v>975100</v>
      </c>
      <c r="E23" s="15">
        <v>77911.149999999994</v>
      </c>
      <c r="F23" s="16">
        <v>0.55149999999999999</v>
      </c>
      <c r="G23" s="16">
        <v>7.9899999999999999E-2</v>
      </c>
    </row>
    <row r="24" spans="1:7" ht="23.25" thickBot="1" x14ac:dyDescent="0.3">
      <c r="A24" s="33">
        <v>641</v>
      </c>
      <c r="B24" s="17" t="s">
        <v>47</v>
      </c>
      <c r="C24" s="22">
        <v>379.36</v>
      </c>
      <c r="D24" s="18">
        <v>4000</v>
      </c>
      <c r="E24" s="22">
        <v>172.66</v>
      </c>
      <c r="F24" s="19">
        <v>0.4551</v>
      </c>
      <c r="G24" s="19">
        <v>4.3200000000000002E-2</v>
      </c>
    </row>
    <row r="25" spans="1:7" ht="34.5" thickBot="1" x14ac:dyDescent="0.3">
      <c r="A25" s="33">
        <v>6413</v>
      </c>
      <c r="B25" s="17" t="s">
        <v>48</v>
      </c>
      <c r="C25" s="22">
        <v>198.04</v>
      </c>
      <c r="D25" s="20"/>
      <c r="E25" s="22">
        <v>172.66</v>
      </c>
      <c r="F25" s="19">
        <v>0.87180000000000002</v>
      </c>
      <c r="G25" s="21"/>
    </row>
    <row r="26" spans="1:7" ht="23.25" thickBot="1" x14ac:dyDescent="0.3">
      <c r="A26" s="33">
        <v>6414</v>
      </c>
      <c r="B26" s="17" t="s">
        <v>49</v>
      </c>
      <c r="C26" s="22">
        <v>181.32</v>
      </c>
      <c r="D26" s="20"/>
      <c r="E26" s="22">
        <v>0</v>
      </c>
      <c r="F26" s="19">
        <v>0</v>
      </c>
      <c r="G26" s="21"/>
    </row>
    <row r="27" spans="1:7" ht="23.25" thickBot="1" x14ac:dyDescent="0.3">
      <c r="A27" s="33">
        <v>642</v>
      </c>
      <c r="B27" s="17" t="s">
        <v>50</v>
      </c>
      <c r="C27" s="18">
        <v>140898.65</v>
      </c>
      <c r="D27" s="18">
        <v>971100</v>
      </c>
      <c r="E27" s="18">
        <v>77738.490000000005</v>
      </c>
      <c r="F27" s="19">
        <v>0.55169999999999997</v>
      </c>
      <c r="G27" s="19">
        <v>8.0100000000000005E-2</v>
      </c>
    </row>
    <row r="28" spans="1:7" ht="15.75" thickBot="1" x14ac:dyDescent="0.3">
      <c r="A28" s="33">
        <v>6421</v>
      </c>
      <c r="B28" s="17" t="s">
        <v>51</v>
      </c>
      <c r="C28" s="18">
        <v>10511.6</v>
      </c>
      <c r="D28" s="20"/>
      <c r="E28" s="18">
        <v>10657.39</v>
      </c>
      <c r="F28" s="19">
        <v>1.0139</v>
      </c>
      <c r="G28" s="21"/>
    </row>
    <row r="29" spans="1:7" ht="23.25" thickBot="1" x14ac:dyDescent="0.3">
      <c r="A29" s="33">
        <v>6422</v>
      </c>
      <c r="B29" s="17" t="s">
        <v>52</v>
      </c>
      <c r="C29" s="18">
        <v>127847.74</v>
      </c>
      <c r="D29" s="20"/>
      <c r="E29" s="18">
        <v>67081.100000000006</v>
      </c>
      <c r="F29" s="19">
        <v>0.52470000000000006</v>
      </c>
      <c r="G29" s="21"/>
    </row>
    <row r="30" spans="1:7" ht="23.25" thickBot="1" x14ac:dyDescent="0.3">
      <c r="A30" s="33">
        <v>6423</v>
      </c>
      <c r="B30" s="17" t="s">
        <v>53</v>
      </c>
      <c r="C30" s="22">
        <v>0</v>
      </c>
      <c r="D30" s="21"/>
      <c r="E30" s="22">
        <v>0</v>
      </c>
      <c r="F30" s="21"/>
      <c r="G30" s="21"/>
    </row>
    <row r="31" spans="1:7" ht="26.25" thickBot="1" x14ac:dyDescent="0.3">
      <c r="A31" s="36" t="s">
        <v>20</v>
      </c>
      <c r="B31" s="23" t="s">
        <v>21</v>
      </c>
      <c r="C31" s="23" t="s">
        <v>22</v>
      </c>
      <c r="D31" s="23" t="s">
        <v>23</v>
      </c>
      <c r="E31" s="23" t="s">
        <v>24</v>
      </c>
      <c r="F31" s="23" t="s">
        <v>25</v>
      </c>
      <c r="G31" s="23" t="s">
        <v>26</v>
      </c>
    </row>
    <row r="32" spans="1:7" ht="15.75" thickBot="1" x14ac:dyDescent="0.3">
      <c r="A32" s="33">
        <v>1</v>
      </c>
      <c r="B32" s="10">
        <v>2</v>
      </c>
      <c r="C32" s="10">
        <v>3</v>
      </c>
      <c r="D32" s="10">
        <v>4</v>
      </c>
      <c r="E32" s="10">
        <v>5</v>
      </c>
      <c r="F32" s="10">
        <v>6</v>
      </c>
      <c r="G32" s="10">
        <v>7</v>
      </c>
    </row>
    <row r="33" spans="1:7" ht="23.25" thickBot="1" x14ac:dyDescent="0.3">
      <c r="A33" s="33">
        <v>6429</v>
      </c>
      <c r="B33" s="17" t="s">
        <v>53</v>
      </c>
      <c r="C33" s="18">
        <v>2539.31</v>
      </c>
      <c r="D33" s="20"/>
      <c r="E33" s="22">
        <v>0</v>
      </c>
      <c r="F33" s="19">
        <v>0</v>
      </c>
      <c r="G33" s="21"/>
    </row>
    <row r="34" spans="1:7" ht="45.75" thickBot="1" x14ac:dyDescent="0.3">
      <c r="A34" s="35">
        <v>65</v>
      </c>
      <c r="B34" s="14" t="s">
        <v>54</v>
      </c>
      <c r="C34" s="15">
        <v>152818.74</v>
      </c>
      <c r="D34" s="15">
        <v>254800</v>
      </c>
      <c r="E34" s="15">
        <v>164150.1</v>
      </c>
      <c r="F34" s="16">
        <v>1.0741000000000001</v>
      </c>
      <c r="G34" s="16">
        <v>0.64419999999999999</v>
      </c>
    </row>
    <row r="35" spans="1:7" ht="23.25" thickBot="1" x14ac:dyDescent="0.3">
      <c r="A35" s="33">
        <v>651</v>
      </c>
      <c r="B35" s="17" t="s">
        <v>55</v>
      </c>
      <c r="C35" s="18">
        <v>38495.620000000003</v>
      </c>
      <c r="D35" s="18">
        <v>58800</v>
      </c>
      <c r="E35" s="18">
        <v>34763.760000000002</v>
      </c>
      <c r="F35" s="19">
        <v>0.90310000000000001</v>
      </c>
      <c r="G35" s="19">
        <v>0.59119999999999995</v>
      </c>
    </row>
    <row r="36" spans="1:7" ht="34.5" thickBot="1" x14ac:dyDescent="0.3">
      <c r="A36" s="33">
        <v>6512</v>
      </c>
      <c r="B36" s="17" t="s">
        <v>56</v>
      </c>
      <c r="C36" s="18">
        <v>38460</v>
      </c>
      <c r="D36" s="20"/>
      <c r="E36" s="18">
        <v>34711.599999999999</v>
      </c>
      <c r="F36" s="19">
        <v>0.90249999999999997</v>
      </c>
      <c r="G36" s="21"/>
    </row>
    <row r="37" spans="1:7" ht="23.25" thickBot="1" x14ac:dyDescent="0.3">
      <c r="A37" s="33">
        <v>6513</v>
      </c>
      <c r="B37" s="17" t="s">
        <v>57</v>
      </c>
      <c r="C37" s="22">
        <v>35.619999999999997</v>
      </c>
      <c r="D37" s="20"/>
      <c r="E37" s="22">
        <v>52.16</v>
      </c>
      <c r="F37" s="19">
        <v>1.4642999999999999</v>
      </c>
      <c r="G37" s="21"/>
    </row>
    <row r="38" spans="1:7" ht="23.25" thickBot="1" x14ac:dyDescent="0.3">
      <c r="A38" s="33">
        <v>652</v>
      </c>
      <c r="B38" s="17" t="s">
        <v>58</v>
      </c>
      <c r="C38" s="18">
        <v>30507.54</v>
      </c>
      <c r="D38" s="18">
        <v>38000</v>
      </c>
      <c r="E38" s="18">
        <v>43657.05</v>
      </c>
      <c r="F38" s="19">
        <v>1.431</v>
      </c>
      <c r="G38" s="19">
        <v>1.1489</v>
      </c>
    </row>
    <row r="39" spans="1:7" ht="15.75" thickBot="1" x14ac:dyDescent="0.3">
      <c r="A39" s="33">
        <v>6522</v>
      </c>
      <c r="B39" s="17" t="s">
        <v>59</v>
      </c>
      <c r="C39" s="22">
        <v>4.76</v>
      </c>
      <c r="D39" s="20"/>
      <c r="E39" s="22">
        <v>90.89</v>
      </c>
      <c r="F39" s="19">
        <v>19.0945</v>
      </c>
      <c r="G39" s="21"/>
    </row>
    <row r="40" spans="1:7" ht="15.75" thickBot="1" x14ac:dyDescent="0.3">
      <c r="A40" s="33">
        <v>6524</v>
      </c>
      <c r="B40" s="17" t="s">
        <v>60</v>
      </c>
      <c r="C40" s="18">
        <v>11065.78</v>
      </c>
      <c r="D40" s="20"/>
      <c r="E40" s="18">
        <v>43145.45</v>
      </c>
      <c r="F40" s="19">
        <v>3.899</v>
      </c>
      <c r="G40" s="21"/>
    </row>
    <row r="41" spans="1:7" ht="23.25" thickBot="1" x14ac:dyDescent="0.3">
      <c r="A41" s="33">
        <v>6526</v>
      </c>
      <c r="B41" s="17" t="s">
        <v>61</v>
      </c>
      <c r="C41" s="18">
        <v>19437</v>
      </c>
      <c r="D41" s="20"/>
      <c r="E41" s="22">
        <v>420.71</v>
      </c>
      <c r="F41" s="19">
        <v>2.1600000000000001E-2</v>
      </c>
      <c r="G41" s="21"/>
    </row>
    <row r="42" spans="1:7" ht="23.25" thickBot="1" x14ac:dyDescent="0.3">
      <c r="A42" s="33">
        <v>653</v>
      </c>
      <c r="B42" s="17" t="s">
        <v>62</v>
      </c>
      <c r="C42" s="18">
        <v>83815.58</v>
      </c>
      <c r="D42" s="18">
        <v>158000</v>
      </c>
      <c r="E42" s="18">
        <v>85729.29</v>
      </c>
      <c r="F42" s="19">
        <v>1.0227999999999999</v>
      </c>
      <c r="G42" s="19">
        <v>0.54259999999999997</v>
      </c>
    </row>
    <row r="43" spans="1:7" ht="15.75" thickBot="1" x14ac:dyDescent="0.3">
      <c r="A43" s="33">
        <v>6531</v>
      </c>
      <c r="B43" s="17" t="s">
        <v>63</v>
      </c>
      <c r="C43" s="22">
        <v>883.23</v>
      </c>
      <c r="D43" s="20"/>
      <c r="E43" s="22">
        <v>0</v>
      </c>
      <c r="F43" s="19">
        <v>0</v>
      </c>
      <c r="G43" s="21"/>
    </row>
    <row r="44" spans="1:7" ht="15.75" thickBot="1" x14ac:dyDescent="0.3">
      <c r="A44" s="33">
        <v>6532</v>
      </c>
      <c r="B44" s="17" t="s">
        <v>64</v>
      </c>
      <c r="C44" s="18">
        <v>82932.350000000006</v>
      </c>
      <c r="D44" s="20"/>
      <c r="E44" s="18">
        <v>85729.29</v>
      </c>
      <c r="F44" s="19">
        <v>1.0337000000000001</v>
      </c>
      <c r="G44" s="21"/>
    </row>
    <row r="45" spans="1:7" ht="15.75" thickBot="1" x14ac:dyDescent="0.3">
      <c r="A45" s="35">
        <v>66</v>
      </c>
      <c r="B45" s="14" t="s">
        <v>65</v>
      </c>
      <c r="C45" s="24">
        <v>0</v>
      </c>
      <c r="D45" s="15">
        <v>186500</v>
      </c>
      <c r="E45" s="24">
        <v>0</v>
      </c>
      <c r="F45" s="16">
        <v>0</v>
      </c>
      <c r="G45" s="25"/>
    </row>
    <row r="46" spans="1:7" ht="34.5" thickBot="1" x14ac:dyDescent="0.3">
      <c r="A46" s="33">
        <v>663</v>
      </c>
      <c r="B46" s="17" t="s">
        <v>66</v>
      </c>
      <c r="C46" s="22">
        <v>0</v>
      </c>
      <c r="D46" s="18">
        <v>186500</v>
      </c>
      <c r="E46" s="22">
        <v>0</v>
      </c>
      <c r="F46" s="19">
        <v>0</v>
      </c>
      <c r="G46" s="21"/>
    </row>
    <row r="47" spans="1:7" ht="15.75" thickBot="1" x14ac:dyDescent="0.3">
      <c r="A47" s="33">
        <v>6632</v>
      </c>
      <c r="B47" s="17" t="s">
        <v>67</v>
      </c>
      <c r="C47" s="22">
        <v>0</v>
      </c>
      <c r="D47" s="22">
        <v>0</v>
      </c>
      <c r="E47" s="21"/>
      <c r="F47" s="21"/>
      <c r="G47" s="21"/>
    </row>
    <row r="48" spans="1:7" ht="15.75" thickBot="1" x14ac:dyDescent="0.3">
      <c r="A48" s="35">
        <v>68</v>
      </c>
      <c r="B48" s="14" t="s">
        <v>65</v>
      </c>
      <c r="C48" s="15">
        <v>1678.41</v>
      </c>
      <c r="D48" s="15">
        <v>5000</v>
      </c>
      <c r="E48" s="15">
        <v>1678.5</v>
      </c>
      <c r="F48" s="16">
        <v>1.0001</v>
      </c>
      <c r="G48" s="16">
        <v>0.3357</v>
      </c>
    </row>
    <row r="49" spans="1:7" ht="15.75" thickBot="1" x14ac:dyDescent="0.3">
      <c r="A49" s="33">
        <v>683</v>
      </c>
      <c r="B49" s="17" t="s">
        <v>65</v>
      </c>
      <c r="C49" s="18">
        <v>1678.41</v>
      </c>
      <c r="D49" s="18">
        <v>5000</v>
      </c>
      <c r="E49" s="18">
        <v>1678.5</v>
      </c>
      <c r="F49" s="19">
        <v>1.0001</v>
      </c>
      <c r="G49" s="19">
        <v>0.3357</v>
      </c>
    </row>
    <row r="50" spans="1:7" ht="15.75" thickBot="1" x14ac:dyDescent="0.3">
      <c r="A50" s="33">
        <v>6831</v>
      </c>
      <c r="B50" s="17" t="s">
        <v>65</v>
      </c>
      <c r="C50" s="18">
        <v>1678.41</v>
      </c>
      <c r="D50" s="20"/>
      <c r="E50" s="18">
        <v>1678.5</v>
      </c>
      <c r="F50" s="19">
        <v>1.0001</v>
      </c>
      <c r="G50" s="21"/>
    </row>
    <row r="51" spans="1:7" ht="26.25" thickBot="1" x14ac:dyDescent="0.3">
      <c r="A51" s="34">
        <v>7</v>
      </c>
      <c r="B51" s="11" t="s">
        <v>68</v>
      </c>
      <c r="C51" s="12">
        <v>39460.68</v>
      </c>
      <c r="D51" s="12">
        <v>148800</v>
      </c>
      <c r="E51" s="12">
        <v>42742.39</v>
      </c>
      <c r="F51" s="26">
        <v>1.0831999999999999</v>
      </c>
      <c r="G51" s="13">
        <v>0.28720000000000001</v>
      </c>
    </row>
    <row r="52" spans="1:7" ht="34.5" thickBot="1" x14ac:dyDescent="0.3">
      <c r="A52" s="35">
        <v>71</v>
      </c>
      <c r="B52" s="14" t="s">
        <v>69</v>
      </c>
      <c r="C52" s="15">
        <v>39460.68</v>
      </c>
      <c r="D52" s="15">
        <v>148800</v>
      </c>
      <c r="E52" s="15">
        <v>42742.39</v>
      </c>
      <c r="F52" s="27">
        <v>1.0831999999999999</v>
      </c>
      <c r="G52" s="16">
        <v>0.28720000000000001</v>
      </c>
    </row>
    <row r="53" spans="1:7" ht="34.5" thickBot="1" x14ac:dyDescent="0.3">
      <c r="A53" s="33">
        <v>711</v>
      </c>
      <c r="B53" s="17" t="s">
        <v>70</v>
      </c>
      <c r="C53" s="18">
        <v>39460.68</v>
      </c>
      <c r="D53" s="18">
        <v>148800</v>
      </c>
      <c r="E53" s="18">
        <v>42742.39</v>
      </c>
      <c r="F53" s="19">
        <v>1.0831999999999999</v>
      </c>
      <c r="G53" s="19">
        <v>0.28720000000000001</v>
      </c>
    </row>
    <row r="54" spans="1:7" ht="15.75" thickBot="1" x14ac:dyDescent="0.3">
      <c r="A54" s="33">
        <v>7111</v>
      </c>
      <c r="B54" s="17" t="s">
        <v>71</v>
      </c>
      <c r="C54" s="18">
        <v>39460.68</v>
      </c>
      <c r="D54" s="20"/>
      <c r="E54" s="18">
        <v>42742.39</v>
      </c>
      <c r="F54" s="19">
        <v>1.0831999999999999</v>
      </c>
      <c r="G54" s="21"/>
    </row>
    <row r="55" spans="1:7" ht="16.5" thickBot="1" x14ac:dyDescent="0.3">
      <c r="A55" s="28"/>
      <c r="B55" s="29" t="s">
        <v>72</v>
      </c>
      <c r="C55" s="30">
        <v>2838749.33</v>
      </c>
      <c r="D55" s="30">
        <v>7728670</v>
      </c>
      <c r="E55" s="30">
        <v>2192447.75</v>
      </c>
      <c r="F55" s="31">
        <v>0.77229999999999999</v>
      </c>
      <c r="G55" s="31">
        <v>0.28370000000000001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8522-9DC5-4751-A1C9-1047E2BBFD30}">
  <dimension ref="B1:K3"/>
  <sheetViews>
    <sheetView topLeftCell="B1" workbookViewId="0">
      <selection activeCell="J7" sqref="J7"/>
    </sheetView>
  </sheetViews>
  <sheetFormatPr defaultRowHeight="15" x14ac:dyDescent="0.25"/>
  <cols>
    <col min="1" max="1" width="0" hidden="1" customWidth="1"/>
    <col min="8" max="8" width="7.7109375" customWidth="1"/>
    <col min="9" max="9" width="9.140625" hidden="1" customWidth="1"/>
    <col min="10" max="10" width="37.85546875" customWidth="1"/>
    <col min="11" max="11" width="24" customWidth="1"/>
  </cols>
  <sheetData>
    <row r="1" spans="2:11" x14ac:dyDescent="0.25">
      <c r="B1" t="s">
        <v>202</v>
      </c>
      <c r="D1" s="4"/>
      <c r="F1" s="4"/>
    </row>
    <row r="3" spans="2:11" x14ac:dyDescent="0.25">
      <c r="C3" t="s">
        <v>202</v>
      </c>
      <c r="E3" s="4"/>
      <c r="G3" s="4"/>
      <c r="K3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6</vt:i4>
      </vt:variant>
    </vt:vector>
  </HeadingPairs>
  <TitlesOfParts>
    <vt:vector size="9" baseType="lpstr">
      <vt:lpstr>List1</vt:lpstr>
      <vt:lpstr>List2</vt:lpstr>
      <vt:lpstr>List3</vt:lpstr>
      <vt:lpstr>List1!_Hlk32306578</vt:lpstr>
      <vt:lpstr>List1!_Hlk54090888</vt:lpstr>
      <vt:lpstr>List1!_Hlk54263646</vt:lpstr>
      <vt:lpstr>List1!_Hlk54265141</vt:lpstr>
      <vt:lpstr>List1!_Hlk54265262</vt:lpstr>
      <vt:lpstr>List1!_Hlk54265366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Ivo</cp:lastModifiedBy>
  <cp:lastPrinted>2023-06-02T10:28:02Z</cp:lastPrinted>
  <dcterms:created xsi:type="dcterms:W3CDTF">2015-06-05T18:19:34Z</dcterms:created>
  <dcterms:modified xsi:type="dcterms:W3CDTF">2023-06-02T11:55:12Z</dcterms:modified>
</cp:coreProperties>
</file>