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Ivo\Desktop\"/>
    </mc:Choice>
  </mc:AlternateContent>
  <xr:revisionPtr revIDLastSave="0" documentId="13_ncr:1_{0C1FCB7D-F026-418B-BBB3-8CC793092428}" xr6:coauthVersionLast="47" xr6:coauthVersionMax="47" xr10:uidLastSave="{00000000-0000-0000-0000-000000000000}"/>
  <bookViews>
    <workbookView xWindow="-120" yWindow="-120" windowWidth="29040" windowHeight="15840" firstSheet="15" activeTab="16" xr2:uid="{00000000-000D-0000-FFFF-FFFF00000000}"/>
  </bookViews>
  <sheets>
    <sheet name="Istarska žup_JLS" sheetId="2" r:id="rId1"/>
    <sheet name="Zagrebačka županija" sheetId="3" r:id="rId2"/>
    <sheet name="Krapinsko zagorska" sheetId="4" r:id="rId3"/>
    <sheet name="Sisačko moslavačka" sheetId="5" r:id="rId4"/>
    <sheet name="Karlovačka" sheetId="6" r:id="rId5"/>
    <sheet name="Varaždinska" sheetId="7" r:id="rId6"/>
    <sheet name="Koprivničko križevačka" sheetId="8" r:id="rId7"/>
    <sheet name="Bjelovarsko bilogorska" sheetId="9" r:id="rId8"/>
    <sheet name="Primorsko goranska" sheetId="10" r:id="rId9"/>
    <sheet name="Ličko senjska" sheetId="11" r:id="rId10"/>
    <sheet name="Virovitičko podravska" sheetId="12" r:id="rId11"/>
    <sheet name="Požeško slavonska" sheetId="13" r:id="rId12"/>
    <sheet name="Brodsko posavska" sheetId="14" r:id="rId13"/>
    <sheet name="Zadarska" sheetId="15" r:id="rId14"/>
    <sheet name="Osječko baranjska" sheetId="16" r:id="rId15"/>
    <sheet name="Šibensko kninska" sheetId="17" r:id="rId16"/>
    <sheet name="Vukovarsko srijemska" sheetId="18" r:id="rId17"/>
    <sheet name="Splitsko dalmatinska" sheetId="19" r:id="rId18"/>
    <sheet name="Dubrovačko neretvanska" sheetId="20" r:id="rId19"/>
    <sheet name="Međimurska" sheetId="21" r:id="rId20"/>
    <sheet name="Grad Zagreb" sheetId="22" r:id="rId21"/>
  </sheets>
  <definedNames>
    <definedName name="_xlnm.Print_Area" localSheetId="1">'Zagrebačka županija'!$A$1:$AJ$38</definedName>
  </definedName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7" i="21" l="1"/>
  <c r="AJ23" i="20"/>
  <c r="AJ57" i="19"/>
  <c r="AJ33" i="18"/>
  <c r="AJ22" i="17"/>
  <c r="AJ48" i="16"/>
  <c r="AJ36" i="15"/>
  <c r="AJ30" i="14"/>
  <c r="AJ12" i="13"/>
  <c r="AJ18" i="12"/>
  <c r="AJ14" i="11"/>
  <c r="AJ38" i="10"/>
  <c r="AJ25" i="9"/>
  <c r="AJ27" i="8"/>
  <c r="AH27" i="8"/>
  <c r="AI27" i="8"/>
  <c r="B27" i="8"/>
  <c r="AJ30" i="7"/>
  <c r="AJ24" i="6"/>
  <c r="AJ21" i="5"/>
  <c r="AJ34" i="4"/>
  <c r="AJ37" i="3"/>
  <c r="AJ43" i="2"/>
  <c r="AB28" i="7" l="1"/>
  <c r="AC28" i="7" s="1"/>
  <c r="AD28" i="7" s="1"/>
  <c r="AE28" i="7" s="1"/>
  <c r="AF28" i="7" s="1"/>
  <c r="AG28" i="7" s="1"/>
  <c r="AH28" i="7" s="1"/>
  <c r="O28" i="7"/>
  <c r="P28" i="7" s="1"/>
  <c r="Q28" i="7" s="1"/>
  <c r="R28" i="7" s="1"/>
  <c r="S28" i="7" s="1"/>
  <c r="T28" i="7" s="1"/>
  <c r="U28" i="7" s="1"/>
  <c r="V28" i="7" s="1"/>
  <c r="W28" i="7" s="1"/>
  <c r="X28" i="7" s="1"/>
  <c r="Y28" i="7" s="1"/>
  <c r="Z28" i="7" s="1"/>
  <c r="AI14" i="6" l="1"/>
  <c r="AH14" i="6"/>
  <c r="AE14" i="18" l="1"/>
  <c r="AF14" i="18" s="1"/>
  <c r="AG14" i="18" s="1"/>
  <c r="AA14" i="18"/>
  <c r="U14" i="18"/>
  <c r="V14" i="18" s="1"/>
  <c r="W14" i="18" s="1"/>
  <c r="X14" i="18" s="1"/>
  <c r="Q14" i="18"/>
  <c r="O14" i="18"/>
  <c r="L14" i="18"/>
  <c r="M14" i="18" s="1"/>
  <c r="AI25" i="9" l="1"/>
  <c r="AI27" i="21" l="1"/>
  <c r="AI23" i="20"/>
  <c r="AI57" i="19"/>
  <c r="AI33" i="18"/>
  <c r="AI22" i="17"/>
  <c r="AI48" i="16"/>
  <c r="AI36" i="15"/>
  <c r="AI30" i="14"/>
  <c r="AI12" i="13"/>
  <c r="AI18" i="12"/>
  <c r="AI14" i="11"/>
  <c r="AI38" i="10"/>
  <c r="AI30" i="7"/>
  <c r="AI24" i="6"/>
  <c r="AI21" i="5"/>
  <c r="AI34" i="4"/>
  <c r="AI37" i="3"/>
  <c r="AI43" i="2"/>
  <c r="L14" i="17" l="1"/>
  <c r="M14" i="17" s="1"/>
  <c r="N14" i="17" s="1"/>
  <c r="O14" i="17" s="1"/>
  <c r="P14" i="17" s="1"/>
  <c r="Q14" i="17" s="1"/>
  <c r="R14" i="17" s="1"/>
  <c r="B8" i="6" l="1"/>
  <c r="AG27" i="21" l="1"/>
  <c r="AH27" i="21"/>
  <c r="AF27" i="21"/>
  <c r="V31" i="3" l="1"/>
  <c r="U31" i="3" s="1"/>
  <c r="T31" i="3" s="1"/>
  <c r="S31" i="3" s="1"/>
  <c r="R31" i="3" s="1"/>
  <c r="Q31" i="3" s="1"/>
  <c r="P31" i="3" s="1"/>
  <c r="O31" i="3" s="1"/>
  <c r="N31" i="3" s="1"/>
  <c r="M31" i="3" s="1"/>
  <c r="L31" i="3" s="1"/>
  <c r="K31" i="3" s="1"/>
  <c r="J31" i="3" s="1"/>
  <c r="I31" i="3" s="1"/>
  <c r="H31" i="3" s="1"/>
  <c r="G31" i="3" s="1"/>
  <c r="F31" i="3" s="1"/>
  <c r="E31" i="3" s="1"/>
  <c r="D31" i="3" s="1"/>
  <c r="C31" i="3" s="1"/>
  <c r="B31" i="3" s="1"/>
  <c r="AH8" i="17" l="1"/>
  <c r="AH8" i="9" l="1"/>
  <c r="AH43" i="2" l="1"/>
  <c r="AH37" i="3"/>
  <c r="AH34" i="4"/>
  <c r="AH21" i="5"/>
  <c r="AH24" i="6"/>
  <c r="AH30" i="7"/>
  <c r="AH25" i="9"/>
  <c r="AH38" i="10"/>
  <c r="AH14" i="11"/>
  <c r="AH18" i="12"/>
  <c r="AH12" i="13"/>
  <c r="AH30" i="14"/>
  <c r="AH36" i="15"/>
  <c r="AH48" i="16"/>
  <c r="AH22" i="17"/>
  <c r="AH23" i="20"/>
  <c r="AF15" i="2" l="1"/>
  <c r="AA15" i="2"/>
  <c r="AB15" i="2" s="1"/>
  <c r="AC15" i="2" s="1"/>
  <c r="X15" i="2"/>
  <c r="Y15" i="2" s="1"/>
  <c r="V15" i="2"/>
  <c r="U15" i="2" s="1"/>
  <c r="T15" i="2" s="1"/>
  <c r="S15" i="2" s="1"/>
  <c r="R15" i="2" s="1"/>
  <c r="Q15" i="2" s="1"/>
  <c r="P15" i="2" s="1"/>
  <c r="O15" i="2" s="1"/>
  <c r="N15" i="2" s="1"/>
  <c r="M15" i="2" s="1"/>
  <c r="L15" i="2" s="1"/>
  <c r="K15" i="2" s="1"/>
  <c r="J15" i="2" s="1"/>
  <c r="I15" i="2" s="1"/>
  <c r="H15" i="2" s="1"/>
  <c r="G15" i="2" s="1"/>
  <c r="AH33" i="18" l="1"/>
  <c r="AF29" i="15" l="1"/>
  <c r="AG29" i="15" s="1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M29" i="15"/>
  <c r="AE28" i="10" l="1"/>
  <c r="AD28" i="10" s="1"/>
  <c r="AC28" i="10" s="1"/>
  <c r="AB28" i="10" s="1"/>
  <c r="AA28" i="10" s="1"/>
  <c r="Z28" i="10" s="1"/>
  <c r="Y28" i="10" s="1"/>
  <c r="X28" i="10" l="1"/>
  <c r="W28" i="10" s="1"/>
  <c r="V28" i="10" s="1"/>
  <c r="U28" i="10" s="1"/>
  <c r="T28" i="10" s="1"/>
  <c r="S28" i="10" s="1"/>
  <c r="R28" i="10" s="1"/>
  <c r="Q28" i="10" s="1"/>
  <c r="P28" i="10" s="1"/>
  <c r="O28" i="10" s="1"/>
  <c r="N28" i="10" s="1"/>
  <c r="M28" i="10" s="1"/>
  <c r="L28" i="10" s="1"/>
  <c r="K28" i="10" s="1"/>
  <c r="J28" i="10" s="1"/>
  <c r="I28" i="10" s="1"/>
  <c r="H28" i="10" s="1"/>
  <c r="G28" i="10" s="1"/>
  <c r="F28" i="10" s="1"/>
  <c r="E28" i="10" s="1"/>
  <c r="D28" i="10" s="1"/>
  <c r="C28" i="10" s="1"/>
  <c r="B28" i="10" s="1"/>
  <c r="G23" i="8"/>
  <c r="H23" i="8" s="1"/>
  <c r="I23" i="8" s="1"/>
  <c r="J23" i="8" s="1"/>
  <c r="K23" i="8" s="1"/>
  <c r="L23" i="8" s="1"/>
  <c r="M23" i="8" l="1"/>
  <c r="L27" i="8"/>
  <c r="P8" i="4"/>
  <c r="R8" i="4" s="1"/>
  <c r="S8" i="4" s="1"/>
  <c r="T8" i="4" s="1"/>
  <c r="U8" i="4" s="1"/>
  <c r="V8" i="4" s="1"/>
  <c r="W8" i="4" s="1"/>
  <c r="X8" i="4" s="1"/>
  <c r="AD8" i="4" s="1"/>
  <c r="AF8" i="4" s="1"/>
  <c r="AG8" i="4" s="1"/>
  <c r="N23" i="8" l="1"/>
  <c r="M27" i="8"/>
  <c r="AH57" i="19"/>
  <c r="O23" i="8" l="1"/>
  <c r="P23" i="8" s="1"/>
  <c r="Q23" i="8" s="1"/>
  <c r="R23" i="8" s="1"/>
  <c r="S23" i="8" s="1"/>
  <c r="T23" i="8" s="1"/>
  <c r="N27" i="8"/>
  <c r="I3" i="4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E3" i="4" s="1"/>
  <c r="AF3" i="4" s="1"/>
  <c r="AG3" i="4" s="1"/>
  <c r="U23" i="8" l="1"/>
  <c r="T27" i="8"/>
  <c r="AB10" i="8"/>
  <c r="W10" i="8"/>
  <c r="O10" i="8"/>
  <c r="C10" i="8"/>
  <c r="D10" i="8" l="1"/>
  <c r="C27" i="8"/>
  <c r="P10" i="8"/>
  <c r="O27" i="8"/>
  <c r="AC10" i="8"/>
  <c r="V23" i="8"/>
  <c r="U27" i="8"/>
  <c r="W23" i="8" l="1"/>
  <c r="V27" i="8"/>
  <c r="AD10" i="8"/>
  <c r="Q10" i="8"/>
  <c r="P27" i="8"/>
  <c r="E10" i="8"/>
  <c r="D27" i="8"/>
  <c r="X35" i="10"/>
  <c r="Y35" i="10" s="1"/>
  <c r="Z35" i="10" s="1"/>
  <c r="AA35" i="10" s="1"/>
  <c r="AB35" i="10" s="1"/>
  <c r="AC35" i="10" s="1"/>
  <c r="AD35" i="10" s="1"/>
  <c r="AE35" i="10" s="1"/>
  <c r="AF35" i="10" s="1"/>
  <c r="AG35" i="10" s="1"/>
  <c r="F10" i="8" l="1"/>
  <c r="E27" i="8"/>
  <c r="R10" i="8"/>
  <c r="Q27" i="8"/>
  <c r="AE10" i="8"/>
  <c r="X23" i="8"/>
  <c r="W27" i="8"/>
  <c r="Y23" i="8" l="1"/>
  <c r="X27" i="8"/>
  <c r="AF10" i="8"/>
  <c r="S10" i="8"/>
  <c r="S27" i="8" s="1"/>
  <c r="R27" i="8"/>
  <c r="G10" i="8"/>
  <c r="F27" i="8"/>
  <c r="C33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B33" i="18"/>
  <c r="C57" i="19"/>
  <c r="D57" i="19"/>
  <c r="E57" i="19"/>
  <c r="F57" i="19"/>
  <c r="G57" i="19"/>
  <c r="H57" i="19"/>
  <c r="I57" i="19"/>
  <c r="J57" i="19"/>
  <c r="K57" i="19"/>
  <c r="L57" i="19"/>
  <c r="M57" i="19"/>
  <c r="N57" i="19"/>
  <c r="O57" i="19"/>
  <c r="P57" i="19"/>
  <c r="Q57" i="19"/>
  <c r="R57" i="19"/>
  <c r="S57" i="19"/>
  <c r="T57" i="19"/>
  <c r="U57" i="19"/>
  <c r="V57" i="19"/>
  <c r="W57" i="19"/>
  <c r="X57" i="19"/>
  <c r="Y57" i="19"/>
  <c r="Z57" i="19"/>
  <c r="AA57" i="19"/>
  <c r="AB57" i="19"/>
  <c r="AC57" i="19"/>
  <c r="AD57" i="19"/>
  <c r="AE57" i="19"/>
  <c r="AF57" i="19"/>
  <c r="AG57" i="19"/>
  <c r="B57" i="19"/>
  <c r="C23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B23" i="20"/>
  <c r="C27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B27" i="21"/>
  <c r="Z23" i="8" l="1"/>
  <c r="Y27" i="8"/>
  <c r="H10" i="8"/>
  <c r="G27" i="8"/>
  <c r="I10" i="8" l="1"/>
  <c r="H27" i="8"/>
  <c r="AA23" i="8"/>
  <c r="Z27" i="8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B22" i="17"/>
  <c r="C48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B48" i="16"/>
  <c r="C36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B36" i="15"/>
  <c r="C30" i="14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AA30" i="14"/>
  <c r="AB30" i="14"/>
  <c r="AC30" i="14"/>
  <c r="AD30" i="14"/>
  <c r="AE30" i="14"/>
  <c r="AF30" i="14"/>
  <c r="AG30" i="14"/>
  <c r="B30" i="14"/>
  <c r="C12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B12" i="13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B18" i="12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B14" i="11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B38" i="10"/>
  <c r="AB23" i="8" l="1"/>
  <c r="AA27" i="8"/>
  <c r="J10" i="8"/>
  <c r="I27" i="8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B25" i="9"/>
  <c r="AA25" i="9"/>
  <c r="AB25" i="9"/>
  <c r="AC25" i="9"/>
  <c r="AD25" i="9"/>
  <c r="AE25" i="9"/>
  <c r="AF25" i="9"/>
  <c r="AG25" i="9"/>
  <c r="Z25" i="9"/>
  <c r="K10" i="8" l="1"/>
  <c r="K27" i="8" s="1"/>
  <c r="J27" i="8"/>
  <c r="AC23" i="8"/>
  <c r="AB27" i="8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B43" i="2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AA30" i="7"/>
  <c r="AB30" i="7"/>
  <c r="AC30" i="7"/>
  <c r="AD30" i="7"/>
  <c r="AE30" i="7"/>
  <c r="AF30" i="7"/>
  <c r="AG30" i="7"/>
  <c r="B30" i="7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B24" i="6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B21" i="5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B34" i="4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B37" i="3"/>
  <c r="AD23" i="8" l="1"/>
  <c r="AC27" i="8"/>
  <c r="AE23" i="8" l="1"/>
  <c r="AD27" i="8"/>
  <c r="AF23" i="8" l="1"/>
  <c r="AE27" i="8"/>
  <c r="AG23" i="8" l="1"/>
  <c r="AG27" i="8" s="1"/>
  <c r="AF27" i="8"/>
</calcChain>
</file>

<file path=xl/sharedStrings.xml><?xml version="1.0" encoding="utf-8"?>
<sst xmlns="http://schemas.openxmlformats.org/spreadsheetml/2006/main" count="1475" uniqueCount="698">
  <si>
    <t>01_Zagrebačka županija</t>
  </si>
  <si>
    <t>02_Krapinsko-zagorska županija</t>
  </si>
  <si>
    <t>03_Sisačko-moslavačka županija</t>
  </si>
  <si>
    <t>04_Karlovačka županija</t>
  </si>
  <si>
    <t>05_Varaždinska županija</t>
  </si>
  <si>
    <t>06_Koprivničko-križevačka županija</t>
  </si>
  <si>
    <t>07_Bjelovarsko-bilogorska županija</t>
  </si>
  <si>
    <t>08_Primorsko-goranska županija</t>
  </si>
  <si>
    <t>09_Ličko-senjska županija</t>
  </si>
  <si>
    <t>10_Virovitičko-podravska županija</t>
  </si>
  <si>
    <t>11_Požeško-slavonska županija</t>
  </si>
  <si>
    <t>12_Brodsko-posavska županija</t>
  </si>
  <si>
    <t>13_Zadarska županija</t>
  </si>
  <si>
    <t>14_Osječko-baranjska županija</t>
  </si>
  <si>
    <t>15_Šibensko-kninska županija</t>
  </si>
  <si>
    <t>16_Vukovarsko-srijemska županija</t>
  </si>
  <si>
    <t>17_Splitsko-dalmatinska županija</t>
  </si>
  <si>
    <t>18_Istarska županija</t>
  </si>
  <si>
    <t>19_Dubrovačko-neretvanska županija</t>
  </si>
  <si>
    <t>20_Međimurska županija</t>
  </si>
  <si>
    <t>21_Grad Zagreb</t>
  </si>
  <si>
    <t xml:space="preserve">18_Bale-Valle </t>
  </si>
  <si>
    <t xml:space="preserve">18_Barban </t>
  </si>
  <si>
    <t xml:space="preserve">18_Brtonigla </t>
  </si>
  <si>
    <t xml:space="preserve">18_Buje </t>
  </si>
  <si>
    <t xml:space="preserve">18_Cerovlje </t>
  </si>
  <si>
    <t xml:space="preserve">18_Fažana </t>
  </si>
  <si>
    <t xml:space="preserve">18_Gračišće </t>
  </si>
  <si>
    <t xml:space="preserve">18_Grožnjan - Grisignana </t>
  </si>
  <si>
    <t xml:space="preserve">18_Kanfanar </t>
  </si>
  <si>
    <t xml:space="preserve">18_Karojba </t>
  </si>
  <si>
    <t xml:space="preserve">18_Kaštelir Labinci </t>
  </si>
  <si>
    <t xml:space="preserve">18_Kršan </t>
  </si>
  <si>
    <t xml:space="preserve">18_Lanišće </t>
  </si>
  <si>
    <t xml:space="preserve">18_Lupoglav </t>
  </si>
  <si>
    <t xml:space="preserve">18_Marčana </t>
  </si>
  <si>
    <t xml:space="preserve">18_Motovun </t>
  </si>
  <si>
    <t xml:space="preserve">18_Novigrad | Cittanova </t>
  </si>
  <si>
    <t xml:space="preserve">18_Oprtalj </t>
  </si>
  <si>
    <t xml:space="preserve">18_Pazin </t>
  </si>
  <si>
    <t xml:space="preserve">18_Pićan </t>
  </si>
  <si>
    <t xml:space="preserve">18_Raša </t>
  </si>
  <si>
    <t xml:space="preserve">18_Rovinj </t>
  </si>
  <si>
    <t xml:space="preserve">18_Sveti Lovreč </t>
  </si>
  <si>
    <t xml:space="preserve">18_Sveti Petar u šumi </t>
  </si>
  <si>
    <t xml:space="preserve">18_Svetvinčenat </t>
  </si>
  <si>
    <t xml:space="preserve">18_Tar-Vabriga </t>
  </si>
  <si>
    <t xml:space="preserve">18_Tinjan </t>
  </si>
  <si>
    <t xml:space="preserve">18_Umag </t>
  </si>
  <si>
    <t xml:space="preserve">18_Višnjan </t>
  </si>
  <si>
    <t xml:space="preserve">18_Vižinada </t>
  </si>
  <si>
    <t>18_Žminj</t>
  </si>
  <si>
    <t xml:space="preserve">01_Bistra </t>
  </si>
  <si>
    <t xml:space="preserve">01_Dubrava </t>
  </si>
  <si>
    <t xml:space="preserve">01_Dubravica </t>
  </si>
  <si>
    <t xml:space="preserve">01_Dugo Selo </t>
  </si>
  <si>
    <t xml:space="preserve">01_Farkaševac </t>
  </si>
  <si>
    <t xml:space="preserve">01_Gradec </t>
  </si>
  <si>
    <t xml:space="preserve">01_Jakovlje </t>
  </si>
  <si>
    <t xml:space="preserve">01_Jastrebarsko </t>
  </si>
  <si>
    <t xml:space="preserve">01_Klinča Sela </t>
  </si>
  <si>
    <t xml:space="preserve">01_Kloštar Ivanić </t>
  </si>
  <si>
    <t xml:space="preserve">01_Krašić </t>
  </si>
  <si>
    <t xml:space="preserve">01_Kravarsko </t>
  </si>
  <si>
    <t xml:space="preserve">01_Križ </t>
  </si>
  <si>
    <t xml:space="preserve">01_Luka </t>
  </si>
  <si>
    <t xml:space="preserve">01_Marija Gorica </t>
  </si>
  <si>
    <t xml:space="preserve">01_Orle </t>
  </si>
  <si>
    <t xml:space="preserve">01_Pisarovina </t>
  </si>
  <si>
    <t xml:space="preserve">01_Pokupsko </t>
  </si>
  <si>
    <t xml:space="preserve">01_Preseka </t>
  </si>
  <si>
    <t xml:space="preserve">01_Pušća </t>
  </si>
  <si>
    <t xml:space="preserve">01_Rakovec </t>
  </si>
  <si>
    <t xml:space="preserve">01_Rugvica </t>
  </si>
  <si>
    <t xml:space="preserve">01_Samobor </t>
  </si>
  <si>
    <t xml:space="preserve">01_Stupnik </t>
  </si>
  <si>
    <t xml:space="preserve">01_Sveti Ivan Zelina </t>
  </si>
  <si>
    <t xml:space="preserve">01_Velika Gorica </t>
  </si>
  <si>
    <t xml:space="preserve">01_Zaprešić </t>
  </si>
  <si>
    <t>01_Žumberak</t>
  </si>
  <si>
    <t>03_Donji Kukuruzari</t>
  </si>
  <si>
    <t>03_Dvor</t>
  </si>
  <si>
    <t>03_Glina</t>
  </si>
  <si>
    <t>03_Gvozd</t>
  </si>
  <si>
    <t>03_Hrvatska Dubica</t>
  </si>
  <si>
    <t>03_Hrvatska Kostajnica</t>
  </si>
  <si>
    <t>03_Jasenovac</t>
  </si>
  <si>
    <t>03_Lekenik</t>
  </si>
  <si>
    <t>03_Lipovljani</t>
  </si>
  <si>
    <t>03_Majur</t>
  </si>
  <si>
    <t>03_Martinska Ves</t>
  </si>
  <si>
    <t>03_Novska</t>
  </si>
  <si>
    <t>03_Petrinja</t>
  </si>
  <si>
    <t>03_Popovača</t>
  </si>
  <si>
    <t>03_Sunja</t>
  </si>
  <si>
    <t>03_Topusko</t>
  </si>
  <si>
    <t>03_Velika Ludina</t>
  </si>
  <si>
    <t>04_Barilović</t>
  </si>
  <si>
    <t>04_Bosiljevo</t>
  </si>
  <si>
    <t>04_Cetingrad</t>
  </si>
  <si>
    <t>04_Draganić</t>
  </si>
  <si>
    <t>04_Duga Resa</t>
  </si>
  <si>
    <t>04_Generalski Stol</t>
  </si>
  <si>
    <t>04_Josipdol</t>
  </si>
  <si>
    <t>04_Kamanje</t>
  </si>
  <si>
    <t>04_Karlovac</t>
  </si>
  <si>
    <t>04_Krnjak</t>
  </si>
  <si>
    <t>04_Lasinja</t>
  </si>
  <si>
    <t>04_Netretić</t>
  </si>
  <si>
    <t>04_Ogulin</t>
  </si>
  <si>
    <t>04_Plaški</t>
  </si>
  <si>
    <t>04_Rakovica</t>
  </si>
  <si>
    <t>04_Ribnik</t>
  </si>
  <si>
    <t>04_Saborsko</t>
  </si>
  <si>
    <t>04_Slunj</t>
  </si>
  <si>
    <t>04_Tounj</t>
  </si>
  <si>
    <t>04_Vojnić</t>
  </si>
  <si>
    <t>04_Žakanje</t>
  </si>
  <si>
    <t>02_Bedekovčina</t>
  </si>
  <si>
    <t>02_Budinščina</t>
  </si>
  <si>
    <t>02_Desinić</t>
  </si>
  <si>
    <t>02_Donja Stubica</t>
  </si>
  <si>
    <t>02_Đurmanec</t>
  </si>
  <si>
    <t>02_Gornja Stubica</t>
  </si>
  <si>
    <t>02_Hrašćina</t>
  </si>
  <si>
    <t>02_Hum na Sutli</t>
  </si>
  <si>
    <t>02_Jesenje</t>
  </si>
  <si>
    <t>02_Klanjec</t>
  </si>
  <si>
    <t>02_Konjščina</t>
  </si>
  <si>
    <t>02_Kraljevec na Sutli</t>
  </si>
  <si>
    <t>02_Krapina</t>
  </si>
  <si>
    <t>02_Krapinske Toplice</t>
  </si>
  <si>
    <t>02_Kumrovec</t>
  </si>
  <si>
    <t>02_Lobor</t>
  </si>
  <si>
    <t>02_Mače</t>
  </si>
  <si>
    <t>02_Mihovljan</t>
  </si>
  <si>
    <t>02_Novi Golubovec</t>
  </si>
  <si>
    <t>02_Oroslavje</t>
  </si>
  <si>
    <t>02_Petrovsko</t>
  </si>
  <si>
    <t>02_Pregrada</t>
  </si>
  <si>
    <t>02_Radoboj</t>
  </si>
  <si>
    <t>02_Stubičke Toplice</t>
  </si>
  <si>
    <t>02_Sveti Križ Začretje</t>
  </si>
  <si>
    <t>02_Tuhelj</t>
  </si>
  <si>
    <t>02_Veliko Trgovišće</t>
  </si>
  <si>
    <t>02_Zabok</t>
  </si>
  <si>
    <t>02_Zagorska Sela</t>
  </si>
  <si>
    <t>02_Zlatar</t>
  </si>
  <si>
    <t>02_Zlatar Bistrica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</si>
  <si>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</si>
  <si>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</si>
  <si>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</si>
  <si>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</si>
  <si>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</si>
  <si>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</si>
  <si>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</si>
  <si>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</si>
  <si>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</si>
  <si>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</si>
  <si>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</si>
  <si>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</si>
  <si>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</si>
  <si>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</si>
  <si>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</si>
  <si>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</si>
  <si>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</si>
  <si>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</si>
  <si>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</si>
  <si>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</si>
  <si>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</si>
  <si>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</si>
  <si>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</si>
  <si>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</si>
  <si>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</si>
  <si>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</si>
  <si>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</si>
  <si>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</si>
  <si>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</si>
  <si>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</si>
  <si>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</si>
  <si>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</si>
  <si>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06_Drnje</t>
  </si>
  <si>
    <t>06_Đelekovec</t>
  </si>
  <si>
    <t>06_Đurđevac</t>
  </si>
  <si>
    <t>06_Ferdinandovac</t>
  </si>
  <si>
    <t>06_Gola</t>
  </si>
  <si>
    <t>06_Gornja Rijeka</t>
  </si>
  <si>
    <t>06_Hlebine</t>
  </si>
  <si>
    <t>06_Kalinovac</t>
  </si>
  <si>
    <t>06_Kalnik</t>
  </si>
  <si>
    <t>06_Kloštar Podravski</t>
  </si>
  <si>
    <t>06_Koprivnički Bregi</t>
  </si>
  <si>
    <t>06_Koprivnicki Ivanec</t>
  </si>
  <si>
    <t>06_Križevci</t>
  </si>
  <si>
    <t>06_Legrad</t>
  </si>
  <si>
    <t>06_Molve</t>
  </si>
  <si>
    <t>06_Novigrad Podravski</t>
  </si>
  <si>
    <t>06_Novo Virje</t>
  </si>
  <si>
    <t>06_Peteranec</t>
  </si>
  <si>
    <t>06_Podravske Sesvete</t>
  </si>
  <si>
    <t>06_Rasinja</t>
  </si>
  <si>
    <t>06_Sokolovac</t>
  </si>
  <si>
    <t>06_Sveti Ivan Žabno</t>
  </si>
  <si>
    <t>06_Sveti Petar Orehovec</t>
  </si>
  <si>
    <t>06_Virje</t>
  </si>
  <si>
    <t>07_Berek</t>
  </si>
  <si>
    <t>07_Bjelovar - Službeni glasnik</t>
  </si>
  <si>
    <t>07_Čazma</t>
  </si>
  <si>
    <t>07_Daruvar</t>
  </si>
  <si>
    <t>07_Dežanovac</t>
  </si>
  <si>
    <t>07_Đulovac</t>
  </si>
  <si>
    <t>07_Garešnica</t>
  </si>
  <si>
    <t>07_Grubišno Polje</t>
  </si>
  <si>
    <t>07_Hercegovac - službeni glasnik</t>
  </si>
  <si>
    <t>07_Ivanska</t>
  </si>
  <si>
    <t>07_Kapela</t>
  </si>
  <si>
    <t>07_Končanica</t>
  </si>
  <si>
    <t>07_Nova Rača</t>
  </si>
  <si>
    <t>07_Rovišće</t>
  </si>
  <si>
    <t>07_Severin_SGO</t>
  </si>
  <si>
    <t>07_Sirač</t>
  </si>
  <si>
    <t>07_Šandrovac</t>
  </si>
  <si>
    <t>07_Štefanje</t>
  </si>
  <si>
    <t>07_Velika Pisanica</t>
  </si>
  <si>
    <t>07_Velika Trnovitica</t>
  </si>
  <si>
    <t>07_Veliki Grđevac</t>
  </si>
  <si>
    <t>07_Veliko Trojstvo</t>
  </si>
  <si>
    <t>07_Zrinski Topolovac</t>
  </si>
  <si>
    <t>05_Bednja</t>
  </si>
  <si>
    <t>05_Beretinec</t>
  </si>
  <si>
    <t>05_Breznica</t>
  </si>
  <si>
    <t>05_Breznički Hum</t>
  </si>
  <si>
    <t>05_Cestica</t>
  </si>
  <si>
    <t>05_Donja Voća</t>
  </si>
  <si>
    <t>05_Gornji Kneginec</t>
  </si>
  <si>
    <t>05_Ivanec</t>
  </si>
  <si>
    <t>05_Jalžabet</t>
  </si>
  <si>
    <t>05_Klenovnik</t>
  </si>
  <si>
    <t>05_Lepoglava</t>
  </si>
  <si>
    <t>05_Ludbreg</t>
  </si>
  <si>
    <t>05_Ljubešćica</t>
  </si>
  <si>
    <t>05_Mali Bukovec</t>
  </si>
  <si>
    <t>05_Martijanec</t>
  </si>
  <si>
    <t>05_Maruševec</t>
  </si>
  <si>
    <t>05_Novi Marof</t>
  </si>
  <si>
    <t>05_Petrijanec</t>
  </si>
  <si>
    <t>05_Sračinec</t>
  </si>
  <si>
    <t>05_Sveti Đurđ</t>
  </si>
  <si>
    <t>05_Sveti Ilija</t>
  </si>
  <si>
    <t>05_Trnovec Bartolovečki</t>
  </si>
  <si>
    <t>05_Varaždinske Toplice</t>
  </si>
  <si>
    <t>05_Veliki Bukovec</t>
  </si>
  <si>
    <t>05_Vidovec</t>
  </si>
  <si>
    <t>05_Vinica</t>
  </si>
  <si>
    <t>05_Visoko</t>
  </si>
  <si>
    <t>08_Bakar</t>
  </si>
  <si>
    <t>08_Baška</t>
  </si>
  <si>
    <t>08_Brod Moravice</t>
  </si>
  <si>
    <t>08_Cres</t>
  </si>
  <si>
    <t>08_Crikvenica</t>
  </si>
  <si>
    <t>08_Čabar</t>
  </si>
  <si>
    <t>08_Čavle</t>
  </si>
  <si>
    <t>08_Delnice</t>
  </si>
  <si>
    <t>08_Dobrinj</t>
  </si>
  <si>
    <t>08_Fužine</t>
  </si>
  <si>
    <t>08_Jelenje</t>
  </si>
  <si>
    <t>08_Kastav</t>
  </si>
  <si>
    <t>08_Klana</t>
  </si>
  <si>
    <t>08_Kostrena</t>
  </si>
  <si>
    <t>08_Kraljevica</t>
  </si>
  <si>
    <t>08_Krk</t>
  </si>
  <si>
    <t>08_Lokve</t>
  </si>
  <si>
    <t>08_Lopar</t>
  </si>
  <si>
    <t>08_Lovran</t>
  </si>
  <si>
    <t>08_Mali Lošinj</t>
  </si>
  <si>
    <t>08_Malinska-Dubašnica</t>
  </si>
  <si>
    <t>08_Matulji</t>
  </si>
  <si>
    <t>08_Mošćenička Draga</t>
  </si>
  <si>
    <t>08_Mrkopalj</t>
  </si>
  <si>
    <t>08_Novi Vinodolski</t>
  </si>
  <si>
    <t>08_Omišalj</t>
  </si>
  <si>
    <t>08_Opatija</t>
  </si>
  <si>
    <t>08_Punat</t>
  </si>
  <si>
    <t>08_Rab</t>
  </si>
  <si>
    <t>08_Ravna Gora</t>
  </si>
  <si>
    <t>08_Skrad</t>
  </si>
  <si>
    <t>08_Vinodolska općina</t>
  </si>
  <si>
    <t>08_Viškovo</t>
  </si>
  <si>
    <t>08_Vrbnik</t>
  </si>
  <si>
    <t>08_Vrbovsko</t>
  </si>
  <si>
    <t>09_Brinje</t>
  </si>
  <si>
    <t>09_Donji Lapac</t>
  </si>
  <si>
    <t>09_Karlobag</t>
  </si>
  <si>
    <t>09_Lovinac</t>
  </si>
  <si>
    <t>09_Novalja</t>
  </si>
  <si>
    <t>09_Perušić</t>
  </si>
  <si>
    <t>09_Plitvička jezera</t>
  </si>
  <si>
    <t>09_Udbina</t>
  </si>
  <si>
    <t>09_Vrhovine</t>
  </si>
  <si>
    <t>10_Crnac</t>
  </si>
  <si>
    <t>10_Čačinci</t>
  </si>
  <si>
    <t>10_Čađavica</t>
  </si>
  <si>
    <t>10_Gradina</t>
  </si>
  <si>
    <t>10_Lukač</t>
  </si>
  <si>
    <t>10_Mikleuš</t>
  </si>
  <si>
    <t>10_Nova Bukovica</t>
  </si>
  <si>
    <t>10_Slatina</t>
  </si>
  <si>
    <t>10_Sopje</t>
  </si>
  <si>
    <t>10_Špišić Bukovica</t>
  </si>
  <si>
    <t>10_Virovitica</t>
  </si>
  <si>
    <t>10_Voćin</t>
  </si>
  <si>
    <t>10_Zdenci</t>
  </si>
  <si>
    <t>11_Brestovac</t>
  </si>
  <si>
    <t>11_Čaglin</t>
  </si>
  <si>
    <t>11_Jakšić</t>
  </si>
  <si>
    <t>11_Kaptol</t>
  </si>
  <si>
    <t>11_Kutjevo</t>
  </si>
  <si>
    <t>11_Lipik</t>
  </si>
  <si>
    <t>11_Pakrac</t>
  </si>
  <si>
    <t>11_Pleternica</t>
  </si>
  <si>
    <t>11_Požega</t>
  </si>
  <si>
    <t>11_Velika</t>
  </si>
  <si>
    <t>12_Bebrina</t>
  </si>
  <si>
    <t>12_Brodski Stupnik</t>
  </si>
  <si>
    <t>12_Bukovlje</t>
  </si>
  <si>
    <t>12_Cernik</t>
  </si>
  <si>
    <t>12_Davor</t>
  </si>
  <si>
    <t>12_Donji Andrijevci</t>
  </si>
  <si>
    <t>12_Dragalić</t>
  </si>
  <si>
    <t>12_Garčin</t>
  </si>
  <si>
    <t>12_Gornja Vrba</t>
  </si>
  <si>
    <t>12_Gornji Bogićevci</t>
  </si>
  <si>
    <t>12_Gundici</t>
  </si>
  <si>
    <t>12_Klakar</t>
  </si>
  <si>
    <t>12_Nova Kapela</t>
  </si>
  <si>
    <t>12_Okučani</t>
  </si>
  <si>
    <t>12_Oprisavci</t>
  </si>
  <si>
    <t>12_Oriovac</t>
  </si>
  <si>
    <t>12_Podcrkavlje</t>
  </si>
  <si>
    <t>12_Rešetari</t>
  </si>
  <si>
    <t>12_Sibinj</t>
  </si>
  <si>
    <t>12_Sikirevci</t>
  </si>
  <si>
    <t>12_Slavonski Šamac</t>
  </si>
  <si>
    <t>12_Staro Petrovo Selo</t>
  </si>
  <si>
    <t>12_Velika Kopanica</t>
  </si>
  <si>
    <t>12_Vrbje</t>
  </si>
  <si>
    <t>12_Vrpolje</t>
  </si>
  <si>
    <t>13_Benkovac</t>
  </si>
  <si>
    <t>13_Bibinje</t>
  </si>
  <si>
    <t>13_Galovac</t>
  </si>
  <si>
    <t>13_Gračac</t>
  </si>
  <si>
    <t>13_Kali</t>
  </si>
  <si>
    <t>13_Kolan</t>
  </si>
  <si>
    <t>13_Kukljica</t>
  </si>
  <si>
    <t>13_Lišane Ostrovičke</t>
  </si>
  <si>
    <t>13_Nin</t>
  </si>
  <si>
    <t>13_Novigrad</t>
  </si>
  <si>
    <t>13_Pag</t>
  </si>
  <si>
    <t>13_Pakoštane</t>
  </si>
  <si>
    <t>13_Pašman</t>
  </si>
  <si>
    <t>13_Polača</t>
  </si>
  <si>
    <t>13_Poličnik</t>
  </si>
  <si>
    <t>13_Posedarje</t>
  </si>
  <si>
    <t>13_Povljana</t>
  </si>
  <si>
    <t>13_Preko</t>
  </si>
  <si>
    <t>13_Privlaka</t>
  </si>
  <si>
    <t>13_Ražanac</t>
  </si>
  <si>
    <t>13_Sali</t>
  </si>
  <si>
    <t>13_Stankovci</t>
  </si>
  <si>
    <t>13_Starigrad</t>
  </si>
  <si>
    <t>13_Sukošan</t>
  </si>
  <si>
    <t>13_Sv. Filip i Jakov</t>
  </si>
  <si>
    <t>13_Škabrnja</t>
  </si>
  <si>
    <t>13_Tkon</t>
  </si>
  <si>
    <t>13_Vrsi</t>
  </si>
  <si>
    <t>13_Zemunik Donji</t>
  </si>
  <si>
    <t>14_ZPU OBŽ</t>
  </si>
  <si>
    <t>14_Antunovac</t>
  </si>
  <si>
    <t>14_Belišće</t>
  </si>
  <si>
    <t>14_Bilje</t>
  </si>
  <si>
    <t>14_Bizovac</t>
  </si>
  <si>
    <t>14_Čeminac</t>
  </si>
  <si>
    <t>14_Čepin</t>
  </si>
  <si>
    <t>14_Darda</t>
  </si>
  <si>
    <t>14_Donja Motičina</t>
  </si>
  <si>
    <t>14_Donji Miholjac</t>
  </si>
  <si>
    <t>14_Draž</t>
  </si>
  <si>
    <t>14_Drenje</t>
  </si>
  <si>
    <t>14_Đurđenovac</t>
  </si>
  <si>
    <t>14_Ernestinovo</t>
  </si>
  <si>
    <t>14_Feričanci</t>
  </si>
  <si>
    <t>14_Gorjani</t>
  </si>
  <si>
    <t>14_Jagodnjak</t>
  </si>
  <si>
    <t>14_Kneževi Vinogradi</t>
  </si>
  <si>
    <t>14_Koška</t>
  </si>
  <si>
    <t>14_Levanjska Varoš</t>
  </si>
  <si>
    <t>14_Magadenovac</t>
  </si>
  <si>
    <t>14_Marijanci</t>
  </si>
  <si>
    <t>14_Našice</t>
  </si>
  <si>
    <t>14_Osijek</t>
  </si>
  <si>
    <t>14_Petlovac</t>
  </si>
  <si>
    <t>14_Petrijevci</t>
  </si>
  <si>
    <t>14_Podgorač</t>
  </si>
  <si>
    <t>14_Podravska Moslavina</t>
  </si>
  <si>
    <t>14_Popovac</t>
  </si>
  <si>
    <t>14_Punitovci</t>
  </si>
  <si>
    <t>14_Satnica Đakovačka</t>
  </si>
  <si>
    <t>14_Semeljci</t>
  </si>
  <si>
    <t>14_Strizivojna</t>
  </si>
  <si>
    <t>14_Šodolovci</t>
  </si>
  <si>
    <t>14_Trnava</t>
  </si>
  <si>
    <t>14_Valpovo</t>
  </si>
  <si>
    <t>14_Viljevo</t>
  </si>
  <si>
    <t>14_Viškovci</t>
  </si>
  <si>
    <t>14_Vladislavci</t>
  </si>
  <si>
    <t>14_Vuka</t>
  </si>
  <si>
    <t>15_Bilice</t>
  </si>
  <si>
    <t>15_Biskupija</t>
  </si>
  <si>
    <t>15_Civljane</t>
  </si>
  <si>
    <t>15_Drniš</t>
  </si>
  <si>
    <t>15_Ervenik</t>
  </si>
  <si>
    <t>15_Kijevo</t>
  </si>
  <si>
    <t>15_Kistanje</t>
  </si>
  <si>
    <t>15_Knin</t>
  </si>
  <si>
    <t>15_Murter - Kornati</t>
  </si>
  <si>
    <t>15_Pirovac</t>
  </si>
  <si>
    <t>15_Primošten</t>
  </si>
  <si>
    <t>15_Promina</t>
  </si>
  <si>
    <t>15_Rogoznica</t>
  </si>
  <si>
    <t>15_Ružić</t>
  </si>
  <si>
    <t>15_Skradin</t>
  </si>
  <si>
    <t>15_Tisno</t>
  </si>
  <si>
    <t>15_Tribunj</t>
  </si>
  <si>
    <t>15_Unešić</t>
  </si>
  <si>
    <t>15_Vodice</t>
  </si>
  <si>
    <t>20_Belica</t>
  </si>
  <si>
    <t>20_Čakovec - Službeni glasnik</t>
  </si>
  <si>
    <t>20_Dekanovec</t>
  </si>
  <si>
    <t>20_Domašinec</t>
  </si>
  <si>
    <t>20_Donja Dubrava</t>
  </si>
  <si>
    <t>20_Donji Kraljevec</t>
  </si>
  <si>
    <t>20_Donji Vidovec</t>
  </si>
  <si>
    <t>20_Goričan</t>
  </si>
  <si>
    <t>20_Gornji Mihaljevec</t>
  </si>
  <si>
    <t>20_Kotoriba</t>
  </si>
  <si>
    <t>20_Mala Subotica</t>
  </si>
  <si>
    <t>20_Mursko Središće</t>
  </si>
  <si>
    <t>20_Nedelišće</t>
  </si>
  <si>
    <t>20_Orehovica</t>
  </si>
  <si>
    <t>20_Podturen</t>
  </si>
  <si>
    <t>20_Prelog</t>
  </si>
  <si>
    <t>20_Pribislavec</t>
  </si>
  <si>
    <t>20_Selnica</t>
  </si>
  <si>
    <t>20_Strahoninec</t>
  </si>
  <si>
    <t>20_Sveta Marija</t>
  </si>
  <si>
    <t>20_Sveti Juraj na Bregu</t>
  </si>
  <si>
    <t>20_Sveti Martin na Muri</t>
  </si>
  <si>
    <t>20_Šenkovec</t>
  </si>
  <si>
    <t>20_Štrigova</t>
  </si>
  <si>
    <t>20_Vratišinec</t>
  </si>
  <si>
    <t>19_Dubrovačko Primorje</t>
  </si>
  <si>
    <t>19_Dubrovnik</t>
  </si>
  <si>
    <t>19_Konavle</t>
  </si>
  <si>
    <t>19_Korčula</t>
  </si>
  <si>
    <t>19_Kula Norinska</t>
  </si>
  <si>
    <t>19_Lastovo</t>
  </si>
  <si>
    <t>19_Lumbarda</t>
  </si>
  <si>
    <t>19_Metković</t>
  </si>
  <si>
    <t>19_Mljet</t>
  </si>
  <si>
    <t>19_Orebić</t>
  </si>
  <si>
    <t>19_Ploče</t>
  </si>
  <si>
    <t>19_Pojezerje</t>
  </si>
  <si>
    <t>19_Slivno</t>
  </si>
  <si>
    <t>19_Smokvica</t>
  </si>
  <si>
    <t>19_Ston</t>
  </si>
  <si>
    <t>19_Trpanj</t>
  </si>
  <si>
    <t>19_Vela Luka</t>
  </si>
  <si>
    <t>19_Župa Dubrovačka</t>
  </si>
  <si>
    <t>17_Baška Voda</t>
  </si>
  <si>
    <t>17_Bol</t>
  </si>
  <si>
    <t>17_Brela</t>
  </si>
  <si>
    <t>17_Cista Provo</t>
  </si>
  <si>
    <t>17_Dicmo</t>
  </si>
  <si>
    <t>17_Dugi Rat</t>
  </si>
  <si>
    <t>17_Dugopolje</t>
  </si>
  <si>
    <t>17_Gradac</t>
  </si>
  <si>
    <t>17_Hrvace</t>
  </si>
  <si>
    <t>17_Imotski</t>
  </si>
  <si>
    <t>17_Jelsa</t>
  </si>
  <si>
    <t>17_Klis</t>
  </si>
  <si>
    <t>17_Komiža</t>
  </si>
  <si>
    <t>17_Lećevica</t>
  </si>
  <si>
    <t>17_Lokvičići</t>
  </si>
  <si>
    <t>17_Lovreć</t>
  </si>
  <si>
    <t>17_Makarska</t>
  </si>
  <si>
    <t>17_Marina</t>
  </si>
  <si>
    <t>17_Milna</t>
  </si>
  <si>
    <t>17_Muć</t>
  </si>
  <si>
    <t>17_Nerežišća</t>
  </si>
  <si>
    <t>17_Okrug</t>
  </si>
  <si>
    <t>17_Omiš</t>
  </si>
  <si>
    <t>17_Otok</t>
  </si>
  <si>
    <t>17_Podbablje</t>
  </si>
  <si>
    <t>17_Podgora</t>
  </si>
  <si>
    <t>17_Podstrana</t>
  </si>
  <si>
    <t>17_Postira</t>
  </si>
  <si>
    <t>17_Prgomet</t>
  </si>
  <si>
    <t>17_Primorski Dolac</t>
  </si>
  <si>
    <t>17_Proložac</t>
  </si>
  <si>
    <t>17_Pučišća</t>
  </si>
  <si>
    <t>17_Runovići</t>
  </si>
  <si>
    <t>17_Seget</t>
  </si>
  <si>
    <t>17_Selca</t>
  </si>
  <si>
    <t>17_Sinj</t>
  </si>
  <si>
    <t>17_Solin</t>
  </si>
  <si>
    <t>17_Sućuraj</t>
  </si>
  <si>
    <t>17_Supetar</t>
  </si>
  <si>
    <t>17_Sutivan</t>
  </si>
  <si>
    <t>17_Šestanovac</t>
  </si>
  <si>
    <t>17_Šolta</t>
  </si>
  <si>
    <t>17_Trilj</t>
  </si>
  <si>
    <t>17_Trogir</t>
  </si>
  <si>
    <t>17_Vis</t>
  </si>
  <si>
    <t>17_Vrgorac</t>
  </si>
  <si>
    <t>17_Vrlika</t>
  </si>
  <si>
    <t>17_Zadvarje</t>
  </si>
  <si>
    <t>17_Zagvozd</t>
  </si>
  <si>
    <t>17_Zmijavci</t>
  </si>
  <si>
    <t>16_Andrijaševci</t>
  </si>
  <si>
    <t>16_Babina Greda</t>
  </si>
  <si>
    <t>16_Bogdanovci</t>
  </si>
  <si>
    <t>16_Borovo</t>
  </si>
  <si>
    <t>16_Bošnjaci</t>
  </si>
  <si>
    <t>16_Cerna</t>
  </si>
  <si>
    <t>16_Drenovci</t>
  </si>
  <si>
    <t>16_Gradište</t>
  </si>
  <si>
    <t>16_Gunja</t>
  </si>
  <si>
    <t>16_Ilok</t>
  </si>
  <si>
    <t>16_Ivankovo</t>
  </si>
  <si>
    <t>16_Jarmina</t>
  </si>
  <si>
    <t>16_Lovas</t>
  </si>
  <si>
    <t>16_Markušica</t>
  </si>
  <si>
    <t>16_Negoslavci</t>
  </si>
  <si>
    <t>16_Nijemci</t>
  </si>
  <si>
    <t>16_Nuštar</t>
  </si>
  <si>
    <t>16_Otok</t>
  </si>
  <si>
    <t>16_Privlaka</t>
  </si>
  <si>
    <t>16_Stari Jankovci</t>
  </si>
  <si>
    <t>16_Stari Mikanovci</t>
  </si>
  <si>
    <t>16_Štitar</t>
  </si>
  <si>
    <t>16_Tompojevci</t>
  </si>
  <si>
    <t>16_Tordinci</t>
  </si>
  <si>
    <t>16_Tovarnik</t>
  </si>
  <si>
    <t>16_Trpinja</t>
  </si>
  <si>
    <t>16_Vinkovci</t>
  </si>
  <si>
    <t>16_Vođinci</t>
  </si>
  <si>
    <t>16_Vrbanja</t>
  </si>
  <si>
    <t>16_Županja</t>
  </si>
  <si>
    <t>08_Rijeka</t>
  </si>
  <si>
    <t>.</t>
  </si>
  <si>
    <t xml:space="preserve">7, 06 </t>
  </si>
  <si>
    <t>2021.</t>
  </si>
  <si>
    <t>27.98</t>
  </si>
  <si>
    <t xml:space="preserve">13_Obrovac </t>
  </si>
  <si>
    <t xml:space="preserve">13_Zadar </t>
  </si>
  <si>
    <t xml:space="preserve">13_Vir </t>
  </si>
  <si>
    <t xml:space="preserve">13_Jasenice </t>
  </si>
  <si>
    <t xml:space="preserve">13_Biograd </t>
  </si>
  <si>
    <t xml:space="preserve">18_Funtana </t>
  </si>
  <si>
    <t>17.42</t>
  </si>
  <si>
    <t>31.87</t>
  </si>
  <si>
    <t>63.00</t>
  </si>
  <si>
    <t>63.70</t>
  </si>
  <si>
    <t>64.60</t>
  </si>
  <si>
    <t>65.10</t>
  </si>
  <si>
    <t>65.60</t>
  </si>
  <si>
    <t>66.70</t>
  </si>
  <si>
    <t>67.20</t>
  </si>
  <si>
    <t>67.70</t>
  </si>
  <si>
    <t>68.20</t>
  </si>
  <si>
    <t>69.10</t>
  </si>
  <si>
    <t>70.30</t>
  </si>
  <si>
    <t>71.30</t>
  </si>
  <si>
    <t>72.50</t>
  </si>
  <si>
    <t>74.00</t>
  </si>
  <si>
    <t>75.00</t>
  </si>
  <si>
    <t>76.10</t>
  </si>
  <si>
    <t>77.60</t>
  </si>
  <si>
    <t>78.20</t>
  </si>
  <si>
    <t>79.20</t>
  </si>
  <si>
    <t>81.00</t>
  </si>
  <si>
    <t>82.00</t>
  </si>
  <si>
    <t>83.00</t>
  </si>
  <si>
    <t>84.00</t>
  </si>
  <si>
    <t>86.10</t>
  </si>
  <si>
    <t>90.30</t>
  </si>
  <si>
    <t>93.80</t>
  </si>
  <si>
    <t>97.60</t>
  </si>
  <si>
    <t>102.5</t>
  </si>
  <si>
    <t>110.10</t>
  </si>
  <si>
    <t>114.60</t>
  </si>
  <si>
    <t xml:space="preserve">32.65 </t>
  </si>
  <si>
    <t xml:space="preserve">40.50 </t>
  </si>
  <si>
    <t xml:space="preserve">41.50 </t>
  </si>
  <si>
    <t xml:space="preserve">44.90 </t>
  </si>
  <si>
    <t xml:space="preserve">46.52 </t>
  </si>
  <si>
    <t xml:space="preserve">47.99 </t>
  </si>
  <si>
    <t xml:space="preserve">59.99 </t>
  </si>
  <si>
    <t xml:space="preserve">61.99 </t>
  </si>
  <si>
    <t xml:space="preserve">63.93 </t>
  </si>
  <si>
    <t xml:space="preserve">65.20 </t>
  </si>
  <si>
    <t xml:space="preserve">66.92 </t>
  </si>
  <si>
    <t xml:space="preserve">68.04 </t>
  </si>
  <si>
    <t xml:space="preserve">69.31 </t>
  </si>
  <si>
    <t xml:space="preserve">71.93 </t>
  </si>
  <si>
    <t xml:space="preserve">74.57 </t>
  </si>
  <si>
    <t xml:space="preserve">76.72 </t>
  </si>
  <si>
    <t xml:space="preserve">77.74 </t>
  </si>
  <si>
    <t xml:space="preserve">79.70 </t>
  </si>
  <si>
    <t xml:space="preserve">81.20 </t>
  </si>
  <si>
    <t xml:space="preserve">82.74 </t>
  </si>
  <si>
    <t xml:space="preserve">84.24 </t>
  </si>
  <si>
    <t xml:space="preserve">85.57 </t>
  </si>
  <si>
    <t>48.50</t>
  </si>
  <si>
    <t>43,92,</t>
  </si>
  <si>
    <t>23.53</t>
  </si>
  <si>
    <t>142.11</t>
  </si>
  <si>
    <t>86 km</t>
  </si>
  <si>
    <t>15,,09</t>
  </si>
  <si>
    <t>74.15</t>
  </si>
  <si>
    <t>26.60</t>
  </si>
  <si>
    <t>30.83</t>
  </si>
  <si>
    <t>207,83,</t>
  </si>
  <si>
    <t>256.1</t>
  </si>
  <si>
    <t>57.00</t>
  </si>
  <si>
    <t>58.50</t>
  </si>
  <si>
    <t>59.00</t>
  </si>
  <si>
    <t>61.00</t>
  </si>
  <si>
    <t>62.00</t>
  </si>
  <si>
    <t>63.50</t>
  </si>
  <si>
    <t>52.8</t>
  </si>
  <si>
    <t>56.7</t>
  </si>
  <si>
    <t>59.6</t>
  </si>
  <si>
    <t>59.9</t>
  </si>
  <si>
    <t>60.8</t>
  </si>
  <si>
    <t>61.9</t>
  </si>
  <si>
    <t>62.5</t>
  </si>
  <si>
    <t>65.9</t>
  </si>
  <si>
    <t>Varaždin</t>
  </si>
  <si>
    <t>17.11</t>
  </si>
  <si>
    <t>02_Marija Bistrica</t>
  </si>
  <si>
    <t>03_Kutina</t>
  </si>
  <si>
    <t>14_Đakovo</t>
  </si>
  <si>
    <t xml:space="preserve">14_Erdut </t>
  </si>
  <si>
    <t>01_Bedenica</t>
  </si>
  <si>
    <t>17_Stari Grad</t>
  </si>
  <si>
    <t>19_Opuzen</t>
  </si>
  <si>
    <t>19_Blato</t>
  </si>
  <si>
    <t>19_Janjina</t>
  </si>
  <si>
    <t>17_Hvar</t>
  </si>
  <si>
    <t xml:space="preserve">17_Kaštela </t>
  </si>
  <si>
    <t>17_Split</t>
  </si>
  <si>
    <t xml:space="preserve">17_Tučepi </t>
  </si>
  <si>
    <t>18_Ližnjan</t>
  </si>
  <si>
    <t xml:space="preserve">18_Buzet </t>
  </si>
  <si>
    <t xml:space="preserve">18_Medulin </t>
  </si>
  <si>
    <t xml:space="preserve">18_Labin </t>
  </si>
  <si>
    <t xml:space="preserve">09_Senj </t>
  </si>
  <si>
    <t>18_Poreč</t>
  </si>
  <si>
    <t xml:space="preserve">18_Pula </t>
  </si>
  <si>
    <t xml:space="preserve">18_Sveta Nedelja </t>
  </si>
  <si>
    <t xml:space="preserve">18_Vodnjan </t>
  </si>
  <si>
    <t xml:space="preserve">18_Vrsar </t>
  </si>
  <si>
    <t xml:space="preserve">01_Brckovljani </t>
  </si>
  <si>
    <t>01_Brdovec</t>
  </si>
  <si>
    <t xml:space="preserve">01_Ivanić </t>
  </si>
  <si>
    <t xml:space="preserve">01_Sveta Nedelja </t>
  </si>
  <si>
    <t>01_Vrbovec</t>
  </si>
  <si>
    <t>2022.</t>
  </si>
  <si>
    <t xml:space="preserve">03_Sisak </t>
  </si>
  <si>
    <t xml:space="preserve">04_Ozalj </t>
  </si>
  <si>
    <t>06_Koprivnica</t>
  </si>
  <si>
    <t>09_Otočac</t>
  </si>
  <si>
    <t>09_Gospić</t>
  </si>
  <si>
    <t xml:space="preserve">10_Pitomača </t>
  </si>
  <si>
    <t xml:space="preserve">10_Orahovica </t>
  </si>
  <si>
    <t xml:space="preserve">12_Stara Gradiška </t>
  </si>
  <si>
    <t xml:space="preserve">12_Slavonski Brod </t>
  </si>
  <si>
    <t xml:space="preserve">12_Nova Gradiška </t>
  </si>
  <si>
    <t>15_Šibenik</t>
  </si>
  <si>
    <t>16_Vukovar</t>
  </si>
  <si>
    <t xml:space="preserve">14_Beli Manastir </t>
  </si>
  <si>
    <t>17.43</t>
  </si>
  <si>
    <t>65.11</t>
  </si>
  <si>
    <t>17,69</t>
  </si>
  <si>
    <t>2023.</t>
  </si>
  <si>
    <t>Ukupno:</t>
  </si>
  <si>
    <t>10_Suhopolje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</si>
</sst>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Segoe UI"/>
      <family val="2"/>
      <charset val="238"/>
    </font>
    <font>
      <sz val="10"/>
      <color rgb="FF006100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10"/>
      <color rgb="FF3F3F76"/>
      <name val="Segoe UI"/>
      <family val="2"/>
      <charset val="238"/>
    </font>
    <font>
      <sz val="10"/>
      <color rgb="FF9C6500"/>
      <name val="Segoe UI"/>
      <family val="2"/>
      <charset val="238"/>
    </font>
    <font>
      <sz val="10"/>
      <color theme="1"/>
      <name val="Arial"/>
      <family val="2"/>
      <charset val="238"/>
    </font>
    <font>
      <sz val="10"/>
      <color rgb="FF9C0006"/>
      <name val="Segoe UI"/>
      <family val="2"/>
      <charset val="238"/>
    </font>
    <font>
      <sz val="10"/>
      <color indexed="8"/>
      <name val="Segoe UI"/>
      <family val="2"/>
    </font>
    <font>
      <b/>
      <sz val="12"/>
      <color theme="1"/>
      <name val="Arial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sz val="10"/>
      <color theme="1"/>
      <name val="Segoe UI"/>
      <family val="2"/>
      <charset val="238"/>
    </font>
    <font>
      <b/>
      <sz val="13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.5"/>
      <name val="Times New Roman"/>
      <family val="1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</font>
    <font>
      <sz val="10"/>
      <name val="Quattrocento Sans"/>
      <family val="2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C6EFCE"/>
        <bgColor rgb="FFCCFFFF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3" fillId="3" borderId="3" applyNumberFormat="0" applyAlignment="0" applyProtection="0"/>
    <xf numFmtId="0" fontId="4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0" borderId="0"/>
    <xf numFmtId="0" fontId="1" fillId="6" borderId="0" applyBorder="0" applyProtection="0"/>
    <xf numFmtId="0" fontId="11" fillId="0" borderId="0"/>
  </cellStyleXfs>
  <cellXfs count="96">
    <xf numFmtId="0" fontId="0" fillId="0" borderId="0" xfId="0"/>
    <xf numFmtId="49" fontId="12" fillId="0" borderId="1" xfId="0" applyNumberFormat="1" applyFont="1" applyBorder="1"/>
    <xf numFmtId="0" fontId="0" fillId="0" borderId="1" xfId="0" applyBorder="1"/>
    <xf numFmtId="0" fontId="13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/>
    </xf>
    <xf numFmtId="49" fontId="0" fillId="0" borderId="1" xfId="1" applyNumberFormat="1" applyFont="1" applyFill="1" applyBorder="1" applyAlignment="1"/>
    <xf numFmtId="49" fontId="0" fillId="0" borderId="1" xfId="0" applyNumberFormat="1" applyBorder="1"/>
    <xf numFmtId="0" fontId="0" fillId="0" borderId="0" xfId="1" applyFont="1" applyFill="1" applyAlignment="1"/>
    <xf numFmtId="49" fontId="0" fillId="0" borderId="0" xfId="0" applyNumberFormat="1"/>
    <xf numFmtId="49" fontId="0" fillId="0" borderId="0" xfId="1" applyNumberFormat="1" applyFont="1" applyFill="1" applyAlignment="1"/>
    <xf numFmtId="49" fontId="2" fillId="0" borderId="1" xfId="0" applyNumberFormat="1" applyFont="1" applyBorder="1"/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2" fontId="0" fillId="0" borderId="0" xfId="0" applyNumberFormat="1"/>
    <xf numFmtId="49" fontId="0" fillId="7" borderId="1" xfId="1" applyNumberFormat="1" applyFont="1" applyFill="1" applyBorder="1" applyAlignment="1"/>
    <xf numFmtId="49" fontId="2" fillId="0" borderId="0" xfId="0" applyNumberFormat="1" applyFont="1"/>
    <xf numFmtId="4" fontId="2" fillId="0" borderId="1" xfId="0" applyNumberFormat="1" applyFont="1" applyBorder="1" applyAlignment="1">
      <alignment horizontal="center" vertical="top"/>
    </xf>
    <xf numFmtId="0" fontId="2" fillId="0" borderId="0" xfId="0" applyFont="1"/>
    <xf numFmtId="0" fontId="0" fillId="0" borderId="1" xfId="1" applyFont="1" applyFill="1" applyBorder="1" applyAlignment="1"/>
    <xf numFmtId="0" fontId="2" fillId="0" borderId="1" xfId="0" applyFont="1" applyBorder="1"/>
    <xf numFmtId="49" fontId="14" fillId="0" borderId="1" xfId="0" applyNumberFormat="1" applyFont="1" applyBorder="1"/>
    <xf numFmtId="1" fontId="15" fillId="0" borderId="1" xfId="0" applyNumberFormat="1" applyFont="1" applyBorder="1" applyAlignment="1">
      <alignment horizontal="left" vertical="center"/>
    </xf>
    <xf numFmtId="0" fontId="9" fillId="0" borderId="0" xfId="0" applyFont="1"/>
    <xf numFmtId="0" fontId="9" fillId="0" borderId="1" xfId="0" applyFont="1" applyBorder="1"/>
    <xf numFmtId="2" fontId="9" fillId="0" borderId="1" xfId="0" applyNumberFormat="1" applyFont="1" applyBorder="1"/>
    <xf numFmtId="2" fontId="9" fillId="0" borderId="1" xfId="3" applyNumberFormat="1" applyFont="1" applyFill="1" applyBorder="1" applyAlignment="1">
      <alignment horizontal="center" vertical="top"/>
    </xf>
    <xf numFmtId="2" fontId="9" fillId="0" borderId="1" xfId="3" applyNumberFormat="1" applyFont="1" applyFill="1" applyBorder="1" applyAlignment="1"/>
    <xf numFmtId="0" fontId="9" fillId="0" borderId="1" xfId="3" applyFont="1" applyFill="1" applyBorder="1" applyAlignment="1"/>
    <xf numFmtId="0" fontId="9" fillId="0" borderId="0" xfId="3" applyFont="1" applyFill="1" applyAlignment="1"/>
    <xf numFmtId="2" fontId="9" fillId="0" borderId="1" xfId="0" applyNumberFormat="1" applyFont="1" applyBorder="1" applyAlignment="1">
      <alignment horizontal="center" vertical="top"/>
    </xf>
    <xf numFmtId="0" fontId="9" fillId="0" borderId="1" xfId="1" applyFont="1" applyFill="1" applyBorder="1" applyAlignment="1"/>
    <xf numFmtId="4" fontId="9" fillId="0" borderId="0" xfId="0" applyNumberFormat="1" applyFont="1" applyAlignment="1">
      <alignment horizontal="center" vertical="top"/>
    </xf>
    <xf numFmtId="49" fontId="9" fillId="0" borderId="0" xfId="0" applyNumberFormat="1" applyFont="1"/>
    <xf numFmtId="49" fontId="9" fillId="0" borderId="0" xfId="1" applyNumberFormat="1" applyFont="1" applyFill="1" applyAlignment="1"/>
    <xf numFmtId="0" fontId="10" fillId="0" borderId="1" xfId="0" applyFont="1" applyBorder="1"/>
    <xf numFmtId="4" fontId="10" fillId="0" borderId="1" xfId="0" applyNumberFormat="1" applyFont="1" applyBorder="1" applyAlignment="1">
      <alignment horizontal="center" vertical="top"/>
    </xf>
    <xf numFmtId="0" fontId="10" fillId="0" borderId="0" xfId="0" applyFont="1"/>
    <xf numFmtId="4" fontId="9" fillId="0" borderId="1" xfId="0" applyNumberFormat="1" applyFont="1" applyBorder="1"/>
    <xf numFmtId="0" fontId="15" fillId="0" borderId="1" xfId="0" applyFont="1" applyBorder="1" applyAlignment="1">
      <alignment horizontal="left" vertical="center"/>
    </xf>
    <xf numFmtId="0" fontId="9" fillId="0" borderId="0" xfId="1" applyFont="1" applyFill="1" applyAlignment="1"/>
    <xf numFmtId="4" fontId="9" fillId="0" borderId="1" xfId="1" applyNumberFormat="1" applyFont="1" applyFill="1" applyBorder="1" applyAlignment="1"/>
    <xf numFmtId="4" fontId="9" fillId="0" borderId="1" xfId="1" applyNumberFormat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/>
    <xf numFmtId="49" fontId="10" fillId="0" borderId="1" xfId="0" applyNumberFormat="1" applyFont="1" applyBorder="1"/>
    <xf numFmtId="49" fontId="15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/>
    <xf numFmtId="4" fontId="9" fillId="0" borderId="1" xfId="1" applyNumberFormat="1" applyFont="1" applyFill="1" applyBorder="1" applyAlignment="1">
      <alignment horizontal="center"/>
    </xf>
    <xf numFmtId="49" fontId="10" fillId="0" borderId="1" xfId="1" applyNumberFormat="1" applyFont="1" applyFill="1" applyBorder="1" applyAlignment="1"/>
    <xf numFmtId="49" fontId="10" fillId="0" borderId="0" xfId="0" applyNumberFormat="1" applyFont="1"/>
    <xf numFmtId="4" fontId="9" fillId="0" borderId="1" xfId="6" applyNumberFormat="1" applyFont="1" applyFill="1" applyBorder="1" applyProtection="1"/>
    <xf numFmtId="4" fontId="9" fillId="0" borderId="0" xfId="0" applyNumberFormat="1" applyFont="1"/>
    <xf numFmtId="4" fontId="10" fillId="0" borderId="1" xfId="0" applyNumberFormat="1" applyFont="1" applyBorder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4" fontId="15" fillId="0" borderId="1" xfId="0" applyNumberFormat="1" applyFont="1" applyBorder="1" applyAlignment="1">
      <alignment horizontal="left" vertical="center"/>
    </xf>
    <xf numFmtId="4" fontId="9" fillId="0" borderId="1" xfId="1" applyNumberFormat="1" applyFont="1" applyFill="1" applyBorder="1" applyAlignment="1">
      <alignment horizontal="center" vertical="top"/>
    </xf>
    <xf numFmtId="4" fontId="10" fillId="0" borderId="5" xfId="0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4" fontId="9" fillId="0" borderId="1" xfId="2" applyNumberFormat="1" applyFont="1" applyFill="1" applyBorder="1" applyAlignment="1">
      <alignment horizontal="center" vertical="top"/>
    </xf>
    <xf numFmtId="4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4" fontId="9" fillId="0" borderId="1" xfId="1" applyNumberFormat="1" applyFont="1" applyFill="1" applyBorder="1" applyAlignment="1">
      <alignment vertical="center"/>
    </xf>
    <xf numFmtId="4" fontId="9" fillId="0" borderId="2" xfId="1" applyNumberFormat="1" applyFont="1" applyFill="1" applyBorder="1" applyAlignment="1">
      <alignment horizontal="center" vertical="top"/>
    </xf>
    <xf numFmtId="4" fontId="9" fillId="0" borderId="1" xfId="6" applyNumberFormat="1" applyFont="1" applyFill="1" applyBorder="1" applyAlignment="1" applyProtection="1">
      <alignment horizontal="center" vertical="top"/>
    </xf>
    <xf numFmtId="4" fontId="9" fillId="0" borderId="1" xfId="1" applyNumberFormat="1" applyFont="1" applyFill="1" applyBorder="1" applyAlignment="1">
      <alignment horizontal="right" vertical="center"/>
    </xf>
    <xf numFmtId="4" fontId="9" fillId="0" borderId="1" xfId="2" applyNumberFormat="1" applyFont="1" applyFill="1" applyBorder="1" applyAlignment="1"/>
    <xf numFmtId="4" fontId="18" fillId="0" borderId="1" xfId="0" applyNumberFormat="1" applyFont="1" applyBorder="1"/>
    <xf numFmtId="4" fontId="17" fillId="0" borderId="1" xfId="0" applyNumberFormat="1" applyFont="1" applyBorder="1"/>
    <xf numFmtId="4" fontId="9" fillId="0" borderId="1" xfId="1" applyNumberFormat="1" applyFont="1" applyFill="1" applyBorder="1" applyAlignment="1">
      <alignment horizontal="left"/>
    </xf>
    <xf numFmtId="4" fontId="9" fillId="0" borderId="1" xfId="4" applyNumberFormat="1" applyFont="1" applyFill="1" applyBorder="1" applyAlignment="1"/>
    <xf numFmtId="4" fontId="9" fillId="0" borderId="1" xfId="1" applyNumberFormat="1" applyFont="1" applyFill="1" applyBorder="1" applyAlignment="1">
      <alignment horizontal="left" vertical="center"/>
    </xf>
    <xf numFmtId="4" fontId="9" fillId="0" borderId="1" xfId="2" applyNumberFormat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 applyProtection="1">
      <alignment horizontal="center" vertical="top"/>
    </xf>
    <xf numFmtId="4" fontId="0" fillId="0" borderId="1" xfId="2" applyNumberFormat="1" applyFont="1" applyFill="1" applyBorder="1" applyAlignment="1">
      <alignment horizontal="center" vertical="top"/>
    </xf>
    <xf numFmtId="4" fontId="0" fillId="0" borderId="1" xfId="1" applyNumberFormat="1" applyFont="1" applyFill="1" applyBorder="1" applyAlignment="1">
      <alignment horizontal="center" vertical="top"/>
    </xf>
    <xf numFmtId="4" fontId="0" fillId="0" borderId="1" xfId="0" applyNumberFormat="1" applyBorder="1"/>
    <xf numFmtId="4" fontId="0" fillId="0" borderId="1" xfId="1" applyNumberFormat="1" applyFont="1" applyFill="1" applyBorder="1" applyAlignment="1"/>
    <xf numFmtId="4" fontId="0" fillId="0" borderId="1" xfId="1" quotePrefix="1" applyNumberFormat="1" applyFont="1" applyFill="1" applyBorder="1" applyAlignment="1"/>
    <xf numFmtId="4" fontId="0" fillId="0" borderId="1" xfId="4" applyNumberFormat="1" applyFont="1" applyFill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/>
    </xf>
    <xf numFmtId="4" fontId="0" fillId="0" borderId="2" xfId="1" applyNumberFormat="1" applyFont="1" applyFill="1" applyBorder="1" applyAlignment="1"/>
    <xf numFmtId="4" fontId="0" fillId="0" borderId="1" xfId="2" applyNumberFormat="1" applyFont="1" applyFill="1" applyBorder="1" applyAlignment="1"/>
    <xf numFmtId="4" fontId="0" fillId="0" borderId="2" xfId="0" applyNumberFormat="1" applyBorder="1"/>
    <xf numFmtId="4" fontId="3" fillId="0" borderId="3" xfId="2" applyNumberFormat="1" applyFill="1" applyAlignment="1"/>
    <xf numFmtId="4" fontId="1" fillId="0" borderId="1" xfId="1" applyNumberFormat="1" applyFill="1" applyBorder="1" applyAlignment="1"/>
    <xf numFmtId="4" fontId="1" fillId="0" borderId="2" xfId="1" applyNumberFormat="1" applyFill="1" applyBorder="1" applyAlignment="1"/>
    <xf numFmtId="4" fontId="0" fillId="0" borderId="1" xfId="1" applyNumberFormat="1" applyFont="1" applyFill="1" applyBorder="1" applyAlignment="1">
      <alignment horizontal="right" vertical="center"/>
    </xf>
    <xf numFmtId="4" fontId="0" fillId="0" borderId="2" xfId="1" applyNumberFormat="1" applyFont="1" applyFill="1" applyBorder="1" applyAlignment="1">
      <alignment horizontal="right" vertical="center"/>
    </xf>
    <xf numFmtId="4" fontId="0" fillId="0" borderId="3" xfId="1" applyNumberFormat="1" applyFont="1" applyFill="1" applyBorder="1" applyAlignment="1"/>
    <xf numFmtId="4" fontId="0" fillId="0" borderId="3" xfId="2" applyNumberFormat="1" applyFont="1" applyFill="1" applyAlignment="1"/>
    <xf numFmtId="4" fontId="2" fillId="0" borderId="1" xfId="0" applyNumberFormat="1" applyFont="1" applyBorder="1"/>
    <xf numFmtId="4" fontId="2" fillId="0" borderId="2" xfId="0" applyNumberFormat="1" applyFont="1" applyBorder="1"/>
    <xf numFmtId="4" fontId="9" fillId="8" borderId="1" xfId="1" applyNumberFormat="1" applyFont="1" applyFill="1" applyBorder="1" applyAlignment="1">
      <alignment horizontal="center" vertical="top"/>
    </xf>
  </cellXfs>
  <cellStyles count="8">
    <cellStyle name="Dobro" xfId="1" builtinId="26"/>
    <cellStyle name="Excel Built-in Good" xfId="6" xr:uid="{00000000-0005-0000-0000-000001000000}"/>
    <cellStyle name="Excel Built-in Normal" xfId="5" xr:uid="{00000000-0005-0000-0000-000002000000}"/>
    <cellStyle name="Loše" xfId="4" builtinId="27"/>
    <cellStyle name="Neutralno" xfId="3" builtinId="28"/>
    <cellStyle name="Normalno" xfId="0" builtinId="0"/>
    <cellStyle name="Normalno 2" xfId="7" xr:uid="{00000000-0005-0000-0000-000008000000}"/>
    <cellStyle name="Unos" xfId="2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untana.hr/opcinska-uprava-i-organizacija/sluzbeni-glasnik-opcine-funtana/?hilite=%27slu%C5%BEbene%27%2C%27novine%27" TargetMode="External"/><Relationship Id="rId13" Type="http://schemas.openxmlformats.org/officeDocument/2006/relationships/hyperlink" Target="https://www.kastelir-labinci.hr/hr/dokumenti/sve/sve/Slu%C5%BEbene%20Novine" TargetMode="External"/><Relationship Id="rId18" Type="http://schemas.openxmlformats.org/officeDocument/2006/relationships/hyperlink" Target="http://www.lupoglav.hr/" TargetMode="External"/><Relationship Id="rId26" Type="http://schemas.openxmlformats.org/officeDocument/2006/relationships/hyperlink" Target="http://www.pula.hr/hr/opci-podaci/sluzbene-novine/" TargetMode="External"/><Relationship Id="rId39" Type="http://schemas.openxmlformats.org/officeDocument/2006/relationships/hyperlink" Target="http://www.vrsar.hr/?clanak=66" TargetMode="External"/><Relationship Id="rId3" Type="http://schemas.openxmlformats.org/officeDocument/2006/relationships/hyperlink" Target="https://www.brtonigla-verteneglio.hr/hr/sluzbene-novine" TargetMode="External"/><Relationship Id="rId21" Type="http://schemas.openxmlformats.org/officeDocument/2006/relationships/hyperlink" Target="http://www.motovun.hr/index.php/?option=com_content&amp;view=article&amp;id=1112" TargetMode="External"/><Relationship Id="rId34" Type="http://schemas.openxmlformats.org/officeDocument/2006/relationships/hyperlink" Target="http://www.tinjan.hr/" TargetMode="External"/><Relationship Id="rId7" Type="http://schemas.openxmlformats.org/officeDocument/2006/relationships/hyperlink" Target="http://www.fazana.hr/" TargetMode="External"/><Relationship Id="rId12" Type="http://schemas.openxmlformats.org/officeDocument/2006/relationships/hyperlink" Target="http://www.karojba.hr/" TargetMode="External"/><Relationship Id="rId17" Type="http://schemas.openxmlformats.org/officeDocument/2006/relationships/hyperlink" Target="http://www.liznjan.hr/index.php/dokumenti/sluzbene-novine" TargetMode="External"/><Relationship Id="rId25" Type="http://schemas.openxmlformats.org/officeDocument/2006/relationships/hyperlink" Target="http://www.pican.hr/sluzbene-novine-opcine-pican/" TargetMode="External"/><Relationship Id="rId33" Type="http://schemas.openxmlformats.org/officeDocument/2006/relationships/hyperlink" Target="https://tar-vabriga.hr/dokumenti/slu%C5%BEbeni_glasnik" TargetMode="External"/><Relationship Id="rId38" Type="http://schemas.openxmlformats.org/officeDocument/2006/relationships/hyperlink" Target="http://www.vodnjan.hr/gradska-uprava/dokumenti/sluzbene-novine" TargetMode="External"/><Relationship Id="rId2" Type="http://schemas.openxmlformats.org/officeDocument/2006/relationships/hyperlink" Target="http://barban.hr/opcinski-dokumenti/sluzbene-novine/" TargetMode="External"/><Relationship Id="rId16" Type="http://schemas.openxmlformats.org/officeDocument/2006/relationships/hyperlink" Target="http://opcinalanisce.com/" TargetMode="External"/><Relationship Id="rId20" Type="http://schemas.openxmlformats.org/officeDocument/2006/relationships/hyperlink" Target="http://medulin.hr/dokumenti2/sluzbene-novine-opcine-medulin/" TargetMode="External"/><Relationship Id="rId29" Type="http://schemas.openxmlformats.org/officeDocument/2006/relationships/hyperlink" Target="http://www.sv-nedelja.hr/hrv/default.asp?m=11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www.opcina.bale-valle.hr/sluzbeni-glasnik" TargetMode="External"/><Relationship Id="rId6" Type="http://schemas.openxmlformats.org/officeDocument/2006/relationships/hyperlink" Target="http://www.cerovlje.hr/" TargetMode="External"/><Relationship Id="rId11" Type="http://schemas.openxmlformats.org/officeDocument/2006/relationships/hyperlink" Target="https://www.kanfanar.hr/opcinska-uprava/sluzbeni-glasnik/" TargetMode="External"/><Relationship Id="rId24" Type="http://schemas.openxmlformats.org/officeDocument/2006/relationships/hyperlink" Target="http://www.pazin.hr/" TargetMode="External"/><Relationship Id="rId32" Type="http://schemas.openxmlformats.org/officeDocument/2006/relationships/hyperlink" Target="http://svetvincenat.hr/opcinsko-vijece/sluzbene-novine/" TargetMode="External"/><Relationship Id="rId37" Type="http://schemas.openxmlformats.org/officeDocument/2006/relationships/hyperlink" Target="http://www.vizinada.hr/Glasnik-opcine.aspx" TargetMode="External"/><Relationship Id="rId40" Type="http://schemas.openxmlformats.org/officeDocument/2006/relationships/hyperlink" Target="https://www.zminj.hr/opcinskauprava/dokumenti/sluzbeni-glasnik" TargetMode="External"/><Relationship Id="rId5" Type="http://schemas.openxmlformats.org/officeDocument/2006/relationships/hyperlink" Target="https://www.buzet.hr/dokumenti/sluzbene-novine" TargetMode="External"/><Relationship Id="rId15" Type="http://schemas.openxmlformats.org/officeDocument/2006/relationships/hyperlink" Target="http://www.labin.hr/sluzbene-novine" TargetMode="External"/><Relationship Id="rId23" Type="http://schemas.openxmlformats.org/officeDocument/2006/relationships/hyperlink" Target="http://www.oprtalj.hr/" TargetMode="External"/><Relationship Id="rId28" Type="http://schemas.openxmlformats.org/officeDocument/2006/relationships/hyperlink" Target="http://www.rovinj-rovigno.hr/sluzbeni-glasnik/?y=2019" TargetMode="External"/><Relationship Id="rId36" Type="http://schemas.openxmlformats.org/officeDocument/2006/relationships/hyperlink" Target="http://www.visnjan.hr/sluzbeni-glasnik/" TargetMode="External"/><Relationship Id="rId10" Type="http://schemas.openxmlformats.org/officeDocument/2006/relationships/hyperlink" Target="http://www.groznjan-grisignana.hr/" TargetMode="External"/><Relationship Id="rId19" Type="http://schemas.openxmlformats.org/officeDocument/2006/relationships/hyperlink" Target="http://www.marcana.hr/" TargetMode="External"/><Relationship Id="rId31" Type="http://schemas.openxmlformats.org/officeDocument/2006/relationships/hyperlink" Target="http://www.svpetarusumi.hr/" TargetMode="External"/><Relationship Id="rId4" Type="http://schemas.openxmlformats.org/officeDocument/2006/relationships/hyperlink" Target="https://buje.hr/sluzbene-novine/" TargetMode="External"/><Relationship Id="rId9" Type="http://schemas.openxmlformats.org/officeDocument/2006/relationships/hyperlink" Target="http://www.gracisce.hr/" TargetMode="External"/><Relationship Id="rId14" Type="http://schemas.openxmlformats.org/officeDocument/2006/relationships/hyperlink" Target="http://www.krsan.hr/web/sluzbeno-glasilo.asp" TargetMode="External"/><Relationship Id="rId22" Type="http://schemas.openxmlformats.org/officeDocument/2006/relationships/hyperlink" Target="http://www.novigrad.hr/hr/administracija/dokumenti/category/sluzbene_novine" TargetMode="External"/><Relationship Id="rId27" Type="http://schemas.openxmlformats.org/officeDocument/2006/relationships/hyperlink" Target="http://www.rasa.hr/sluzbene-novine" TargetMode="External"/><Relationship Id="rId30" Type="http://schemas.openxmlformats.org/officeDocument/2006/relationships/hyperlink" Target="http://www.sveti-lovrec.hr/" TargetMode="External"/><Relationship Id="rId35" Type="http://schemas.openxmlformats.org/officeDocument/2006/relationships/hyperlink" Target="https://umag.hr/informacije/sluzbene-novine-grada-umaga-umago-90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radec.hr/" TargetMode="External"/><Relationship Id="rId13" Type="http://schemas.openxmlformats.org/officeDocument/2006/relationships/hyperlink" Target="http://www.klostar-ivanic.hr/index.php?/sluzbene_novine/vijesti/sluzbene_novine/index.html" TargetMode="External"/><Relationship Id="rId18" Type="http://schemas.openxmlformats.org/officeDocument/2006/relationships/hyperlink" Target="http://marija-gorica.hr/index.php/hr/sluzbeni-glasnik" TargetMode="External"/><Relationship Id="rId26" Type="http://schemas.openxmlformats.org/officeDocument/2006/relationships/hyperlink" Target="https://www.samobor.hr/dokumenti?catID=455" TargetMode="External"/><Relationship Id="rId3" Type="http://schemas.openxmlformats.org/officeDocument/2006/relationships/hyperlink" Target="http://www.brdovec.hr/dokumenti" TargetMode="External"/><Relationship Id="rId21" Type="http://schemas.openxmlformats.org/officeDocument/2006/relationships/hyperlink" Target="http://www.pokupsko.hr/" TargetMode="External"/><Relationship Id="rId34" Type="http://schemas.openxmlformats.org/officeDocument/2006/relationships/hyperlink" Target="http://bistra.hr/glasila/sluzbeni-glasnik-opcine-bistra/" TargetMode="External"/><Relationship Id="rId7" Type="http://schemas.openxmlformats.org/officeDocument/2006/relationships/hyperlink" Target="http://opcina-farkasevac.hr/" TargetMode="External"/><Relationship Id="rId12" Type="http://schemas.openxmlformats.org/officeDocument/2006/relationships/hyperlink" Target="http://klinca-sela.hr/sluzbeni-glasnik/" TargetMode="External"/><Relationship Id="rId17" Type="http://schemas.openxmlformats.org/officeDocument/2006/relationships/hyperlink" Target="http://www.opcina-luka.hr/" TargetMode="External"/><Relationship Id="rId25" Type="http://schemas.openxmlformats.org/officeDocument/2006/relationships/hyperlink" Target="http://www.rugvica.hr/dugoselska-kronika-2021-godina" TargetMode="External"/><Relationship Id="rId33" Type="http://schemas.openxmlformats.org/officeDocument/2006/relationships/hyperlink" Target="http://www.zumberak.hr/" TargetMode="External"/><Relationship Id="rId2" Type="http://schemas.openxmlformats.org/officeDocument/2006/relationships/hyperlink" Target="http://www.brckovljani.hr/dokumenti_8.asp?n=7" TargetMode="External"/><Relationship Id="rId16" Type="http://schemas.openxmlformats.org/officeDocument/2006/relationships/hyperlink" Target="http://www.opcina-kriz.hr/" TargetMode="External"/><Relationship Id="rId20" Type="http://schemas.openxmlformats.org/officeDocument/2006/relationships/hyperlink" Target="http://pisarovina.hr/sluzbene-novine/" TargetMode="External"/><Relationship Id="rId29" Type="http://schemas.openxmlformats.org/officeDocument/2006/relationships/hyperlink" Target="http://zelina.hr/portal/" TargetMode="External"/><Relationship Id="rId1" Type="http://schemas.openxmlformats.org/officeDocument/2006/relationships/hyperlink" Target="https://www.bedenica.hr/glasnik/" TargetMode="External"/><Relationship Id="rId6" Type="http://schemas.openxmlformats.org/officeDocument/2006/relationships/hyperlink" Target="http://dugoselo.hr/sluzbeni-glasnik-grada-dugog-sela/" TargetMode="External"/><Relationship Id="rId11" Type="http://schemas.openxmlformats.org/officeDocument/2006/relationships/hyperlink" Target="https://arhiva.jastrebarsko.hr/sluzbeni_vjesnik/" TargetMode="External"/><Relationship Id="rId24" Type="http://schemas.openxmlformats.org/officeDocument/2006/relationships/hyperlink" Target="http://www.rakovec.hr/" TargetMode="External"/><Relationship Id="rId32" Type="http://schemas.openxmlformats.org/officeDocument/2006/relationships/hyperlink" Target="http://www.zapresic.hr/naslovnica/sluzbene-novine/2021-godina/3044/" TargetMode="External"/><Relationship Id="rId5" Type="http://schemas.openxmlformats.org/officeDocument/2006/relationships/hyperlink" Target="http://www.dubravica.hr/glasnici.html" TargetMode="External"/><Relationship Id="rId15" Type="http://schemas.openxmlformats.org/officeDocument/2006/relationships/hyperlink" Target="http://www.kravarsko.hr/" TargetMode="External"/><Relationship Id="rId23" Type="http://schemas.openxmlformats.org/officeDocument/2006/relationships/hyperlink" Target="http://www.pusca.hr/index.php/sluzbeni-glasnik" TargetMode="External"/><Relationship Id="rId28" Type="http://schemas.openxmlformats.org/officeDocument/2006/relationships/hyperlink" Target="https://grad-svetanedelja.hr/ustroj-grada/arhiva-sluzbenih-glasnika-svete-nedelje/" TargetMode="External"/><Relationship Id="rId10" Type="http://schemas.openxmlformats.org/officeDocument/2006/relationships/hyperlink" Target="http://www.jakovlje.hr/" TargetMode="External"/><Relationship Id="rId19" Type="http://schemas.openxmlformats.org/officeDocument/2006/relationships/hyperlink" Target="http://www.opcina-orle.hr/" TargetMode="External"/><Relationship Id="rId31" Type="http://schemas.openxmlformats.org/officeDocument/2006/relationships/hyperlink" Target="https://vrbovec.hr/2016/10/19/sluzbeno-glasilo/" TargetMode="External"/><Relationship Id="rId4" Type="http://schemas.openxmlformats.org/officeDocument/2006/relationships/hyperlink" Target="http://www.opcina-dubrava.hr/" TargetMode="External"/><Relationship Id="rId9" Type="http://schemas.openxmlformats.org/officeDocument/2006/relationships/hyperlink" Target="http://www.ivanic-grad.hr/dokumenti-grada/sluzbeni-glasnik/" TargetMode="External"/><Relationship Id="rId14" Type="http://schemas.openxmlformats.org/officeDocument/2006/relationships/hyperlink" Target="http://www.krasic.hr/" TargetMode="External"/><Relationship Id="rId22" Type="http://schemas.openxmlformats.org/officeDocument/2006/relationships/hyperlink" Target="http://www.opcina-preseka.hr/" TargetMode="External"/><Relationship Id="rId27" Type="http://schemas.openxmlformats.org/officeDocument/2006/relationships/hyperlink" Target="http://www.stupnik.hr/" TargetMode="External"/><Relationship Id="rId30" Type="http://schemas.openxmlformats.org/officeDocument/2006/relationships/hyperlink" Target="http://www.gorica.hr/" TargetMode="External"/><Relationship Id="rId35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44"/>
  <sheetViews>
    <sheetView zoomScale="85" zoomScaleNormal="85" workbookViewId="0">
      <selection activeCell="E19" sqref="E19"/>
    </sheetView>
  </sheetViews>
  <sheetFormatPr defaultColWidth="47.85546875" defaultRowHeight="14.25" x14ac:dyDescent="0.25"/>
  <cols>
    <col min="1" max="1" width="24.7109375" style="8" bestFit="1" customWidth="1"/>
    <col min="2" max="16" width="7.42578125" style="8" bestFit="1" customWidth="1"/>
    <col min="17" max="30" width="8.140625" style="8" bestFit="1" customWidth="1"/>
    <col min="31" max="33" width="8.5703125" style="8" bestFit="1" customWidth="1"/>
    <col min="34" max="35" width="8.140625" style="8" bestFit="1" customWidth="1"/>
    <col min="36" max="36" width="6.7109375" style="8" customWidth="1"/>
    <col min="37" max="16384" width="47.85546875" style="8"/>
  </cols>
  <sheetData>
    <row r="1" spans="1:36" ht="17.25" x14ac:dyDescent="0.25">
      <c r="A1" s="1" t="s">
        <v>17</v>
      </c>
      <c r="B1" s="11" t="s">
        <v>149</v>
      </c>
      <c r="C1" s="11" t="s">
        <v>150</v>
      </c>
      <c r="D1" s="11" t="s">
        <v>151</v>
      </c>
      <c r="E1" s="11" t="s">
        <v>152</v>
      </c>
      <c r="F1" s="11" t="s">
        <v>153</v>
      </c>
      <c r="G1" s="11" t="s">
        <v>154</v>
      </c>
      <c r="H1" s="11" t="s">
        <v>155</v>
      </c>
      <c r="I1" s="11" t="s">
        <v>156</v>
      </c>
      <c r="J1" s="11" t="s">
        <v>157</v>
      </c>
      <c r="K1" s="11" t="s">
        <v>158</v>
      </c>
      <c r="L1" s="11" t="s">
        <v>159</v>
      </c>
      <c r="M1" s="11" t="s">
        <v>160</v>
      </c>
      <c r="N1" s="11" t="s">
        <v>161</v>
      </c>
      <c r="O1" s="11" t="s">
        <v>162</v>
      </c>
      <c r="P1" s="11" t="s">
        <v>163</v>
      </c>
      <c r="Q1" s="11" t="s">
        <v>164</v>
      </c>
      <c r="R1" s="11" t="s">
        <v>165</v>
      </c>
      <c r="S1" s="11" t="s">
        <v>166</v>
      </c>
      <c r="T1" s="11" t="s">
        <v>167</v>
      </c>
      <c r="U1" s="11" t="s">
        <v>168</v>
      </c>
      <c r="V1" s="11" t="s">
        <v>169</v>
      </c>
      <c r="W1" s="11" t="s">
        <v>170</v>
      </c>
      <c r="X1" s="11" t="s">
        <v>171</v>
      </c>
      <c r="Y1" s="11" t="s">
        <v>172</v>
      </c>
      <c r="Z1" s="11" t="s">
        <v>173</v>
      </c>
      <c r="AA1" s="11" t="s">
        <v>174</v>
      </c>
      <c r="AB1" s="11" t="s">
        <v>175</v>
      </c>
      <c r="AC1" s="11" t="s">
        <v>176</v>
      </c>
      <c r="AD1" s="11" t="s">
        <v>177</v>
      </c>
      <c r="AE1" s="11" t="s">
        <v>178</v>
      </c>
      <c r="AF1" s="11" t="s">
        <v>179</v>
      </c>
      <c r="AG1" s="11" t="s">
        <v>180</v>
      </c>
      <c r="AH1" s="11" t="s">
        <v>561</v>
      </c>
      <c r="AI1" s="11" t="s">
        <v>678</v>
      </c>
      <c r="AJ1" s="12" t="s">
        <v>695</v>
      </c>
    </row>
    <row r="2" spans="1:36" x14ac:dyDescent="0.25">
      <c r="A2" s="5" t="s">
        <v>21</v>
      </c>
      <c r="B2" s="79">
        <v>6.93</v>
      </c>
      <c r="C2" s="79">
        <v>6.93</v>
      </c>
      <c r="D2" s="79">
        <v>6.93</v>
      </c>
      <c r="E2" s="79">
        <v>6.93</v>
      </c>
      <c r="F2" s="79">
        <v>6.93</v>
      </c>
      <c r="G2" s="79">
        <v>6.93</v>
      </c>
      <c r="H2" s="79">
        <v>6.93</v>
      </c>
      <c r="I2" s="79">
        <v>6.93</v>
      </c>
      <c r="J2" s="79">
        <v>7.78</v>
      </c>
      <c r="K2" s="79">
        <v>11.24</v>
      </c>
      <c r="L2" s="79">
        <v>11.24</v>
      </c>
      <c r="M2" s="79">
        <v>11.24</v>
      </c>
      <c r="N2" s="79">
        <v>11.24</v>
      </c>
      <c r="O2" s="79">
        <v>11.24</v>
      </c>
      <c r="P2" s="79">
        <v>11.24</v>
      </c>
      <c r="Q2" s="79">
        <v>11.24</v>
      </c>
      <c r="R2" s="79">
        <v>11.64</v>
      </c>
      <c r="S2" s="79">
        <v>11.64</v>
      </c>
      <c r="T2" s="79">
        <v>11.64</v>
      </c>
      <c r="U2" s="79">
        <v>11.64</v>
      </c>
      <c r="V2" s="79">
        <v>11.64</v>
      </c>
      <c r="W2" s="79">
        <v>11.64</v>
      </c>
      <c r="X2" s="79">
        <v>11.64</v>
      </c>
      <c r="Y2" s="79">
        <v>11.64</v>
      </c>
      <c r="Z2" s="79">
        <v>11.64</v>
      </c>
      <c r="AA2" s="79">
        <v>11.64</v>
      </c>
      <c r="AB2" s="79">
        <v>11.64</v>
      </c>
      <c r="AC2" s="79">
        <v>11.64</v>
      </c>
      <c r="AD2" s="79">
        <v>11.64</v>
      </c>
      <c r="AE2" s="79">
        <v>11.64</v>
      </c>
      <c r="AF2" s="79">
        <v>11.79</v>
      </c>
      <c r="AG2" s="79">
        <v>12.29</v>
      </c>
      <c r="AH2" s="79">
        <v>12.49</v>
      </c>
      <c r="AI2" s="83">
        <v>12.49</v>
      </c>
      <c r="AJ2" s="78"/>
    </row>
    <row r="3" spans="1:36" x14ac:dyDescent="0.25">
      <c r="A3" s="5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79">
        <v>20</v>
      </c>
      <c r="Y3" s="79">
        <v>22</v>
      </c>
      <c r="Z3" s="79">
        <v>26</v>
      </c>
      <c r="AA3" s="79">
        <v>26</v>
      </c>
      <c r="AB3" s="79">
        <v>26</v>
      </c>
      <c r="AC3" s="79">
        <v>26</v>
      </c>
      <c r="AD3" s="79">
        <v>30</v>
      </c>
      <c r="AE3" s="79">
        <v>36</v>
      </c>
      <c r="AF3" s="79">
        <v>36</v>
      </c>
      <c r="AG3" s="79">
        <v>36</v>
      </c>
      <c r="AH3" s="79">
        <v>40</v>
      </c>
      <c r="AI3" s="83">
        <v>40</v>
      </c>
      <c r="AJ3" s="78"/>
    </row>
    <row r="4" spans="1:36" x14ac:dyDescent="0.25">
      <c r="A4" s="5" t="s">
        <v>23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79">
        <v>12.975</v>
      </c>
      <c r="U4" s="79">
        <v>12.975</v>
      </c>
      <c r="V4" s="79">
        <v>12.975</v>
      </c>
      <c r="W4" s="79">
        <v>12.975</v>
      </c>
      <c r="X4" s="79">
        <v>12.975</v>
      </c>
      <c r="Y4" s="79">
        <v>12.975</v>
      </c>
      <c r="Z4" s="79">
        <v>12.975</v>
      </c>
      <c r="AA4" s="79">
        <v>12.975</v>
      </c>
      <c r="AB4" s="79">
        <v>13.675000000000001</v>
      </c>
      <c r="AC4" s="79">
        <v>13.675000000000001</v>
      </c>
      <c r="AD4" s="79">
        <v>13.675000000000001</v>
      </c>
      <c r="AE4" s="79">
        <v>14.015000000000001</v>
      </c>
      <c r="AF4" s="79">
        <v>14.715</v>
      </c>
      <c r="AG4" s="79">
        <v>14.895</v>
      </c>
      <c r="AH4" s="79">
        <v>15.3</v>
      </c>
      <c r="AI4" s="83">
        <v>15.55</v>
      </c>
      <c r="AJ4" s="78"/>
    </row>
    <row r="5" spans="1:36" x14ac:dyDescent="0.25">
      <c r="A5" s="5" t="s">
        <v>24</v>
      </c>
      <c r="B5" s="79">
        <v>43</v>
      </c>
      <c r="C5" s="79">
        <v>43</v>
      </c>
      <c r="D5" s="79">
        <v>43</v>
      </c>
      <c r="E5" s="79">
        <v>43</v>
      </c>
      <c r="F5" s="79">
        <v>43</v>
      </c>
      <c r="G5" s="79">
        <v>43</v>
      </c>
      <c r="H5" s="79">
        <v>43.2</v>
      </c>
      <c r="I5" s="79">
        <v>43.4</v>
      </c>
      <c r="J5" s="79">
        <v>43.6</v>
      </c>
      <c r="K5" s="79">
        <v>44</v>
      </c>
      <c r="L5" s="79">
        <v>44.2</v>
      </c>
      <c r="M5" s="79">
        <v>44.5</v>
      </c>
      <c r="N5" s="79">
        <v>44.7</v>
      </c>
      <c r="O5" s="79">
        <v>44.9</v>
      </c>
      <c r="P5" s="79">
        <v>45.1</v>
      </c>
      <c r="Q5" s="79">
        <v>45.4</v>
      </c>
      <c r="R5" s="79">
        <v>45.7</v>
      </c>
      <c r="S5" s="79">
        <v>46</v>
      </c>
      <c r="T5" s="79">
        <v>46.2</v>
      </c>
      <c r="U5" s="79">
        <v>46.6</v>
      </c>
      <c r="V5" s="79">
        <v>47</v>
      </c>
      <c r="W5" s="79">
        <v>47.5</v>
      </c>
      <c r="X5" s="79">
        <v>47.9</v>
      </c>
      <c r="Y5" s="79">
        <v>48.2</v>
      </c>
      <c r="Z5" s="79">
        <v>48.7</v>
      </c>
      <c r="AA5" s="79">
        <v>49.2</v>
      </c>
      <c r="AB5" s="79">
        <v>49.8</v>
      </c>
      <c r="AC5" s="79">
        <v>51.5</v>
      </c>
      <c r="AD5" s="79">
        <v>52.7</v>
      </c>
      <c r="AE5" s="79">
        <v>53.5</v>
      </c>
      <c r="AF5" s="79">
        <v>54.8</v>
      </c>
      <c r="AG5" s="79">
        <v>55.4</v>
      </c>
      <c r="AH5" s="79">
        <v>56.8</v>
      </c>
      <c r="AI5" s="83">
        <v>57.5</v>
      </c>
      <c r="AJ5" s="78"/>
    </row>
    <row r="6" spans="1:36" x14ac:dyDescent="0.25">
      <c r="A6" s="6" t="s">
        <v>664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5"/>
      <c r="AJ6" s="78"/>
    </row>
    <row r="7" spans="1:36" x14ac:dyDescent="0.25">
      <c r="A7" s="5" t="s">
        <v>25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79">
        <v>55.334000000000003</v>
      </c>
      <c r="AB7" s="79">
        <v>55.334000000000003</v>
      </c>
      <c r="AC7" s="79">
        <v>55.334000000000003</v>
      </c>
      <c r="AD7" s="79">
        <v>55.334000000000003</v>
      </c>
      <c r="AE7" s="79">
        <v>55.334000000000003</v>
      </c>
      <c r="AF7" s="79">
        <v>55.334000000000003</v>
      </c>
      <c r="AG7" s="79">
        <v>55.334000000000003</v>
      </c>
      <c r="AH7" s="79">
        <v>55.334000000000003</v>
      </c>
      <c r="AI7" s="83">
        <v>55.334000000000003</v>
      </c>
      <c r="AJ7" s="78"/>
    </row>
    <row r="8" spans="1:36" x14ac:dyDescent="0.25">
      <c r="A8" s="6" t="s">
        <v>26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5"/>
      <c r="AJ8" s="78"/>
    </row>
    <row r="9" spans="1:36" x14ac:dyDescent="0.25">
      <c r="A9" s="5" t="s">
        <v>568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79">
        <v>11.66</v>
      </c>
      <c r="AF9" s="79">
        <v>11.66</v>
      </c>
      <c r="AG9" s="79">
        <v>11.47</v>
      </c>
      <c r="AH9" s="79">
        <v>11.47</v>
      </c>
      <c r="AI9" s="83">
        <v>11.79</v>
      </c>
      <c r="AJ9" s="78"/>
    </row>
    <row r="10" spans="1:36" x14ac:dyDescent="0.25">
      <c r="A10" s="5" t="s">
        <v>27</v>
      </c>
      <c r="B10" s="84"/>
      <c r="C10" s="84"/>
      <c r="D10" s="84"/>
      <c r="E10" s="84"/>
      <c r="F10" s="84"/>
      <c r="G10" s="79">
        <v>0.3</v>
      </c>
      <c r="H10" s="79">
        <v>3.22</v>
      </c>
      <c r="I10" s="79">
        <v>3.22</v>
      </c>
      <c r="J10" s="79">
        <v>3.22</v>
      </c>
      <c r="K10" s="79">
        <v>3.22</v>
      </c>
      <c r="L10" s="79">
        <v>5.52</v>
      </c>
      <c r="M10" s="79">
        <v>5.52</v>
      </c>
      <c r="N10" s="79">
        <v>5.52</v>
      </c>
      <c r="O10" s="79">
        <v>5.52</v>
      </c>
      <c r="P10" s="79">
        <v>12.72</v>
      </c>
      <c r="Q10" s="79">
        <v>14.52</v>
      </c>
      <c r="R10" s="79">
        <v>17.02</v>
      </c>
      <c r="S10" s="79">
        <v>28.02</v>
      </c>
      <c r="T10" s="79">
        <v>28.02</v>
      </c>
      <c r="U10" s="79">
        <v>28.02</v>
      </c>
      <c r="V10" s="79">
        <v>31.47</v>
      </c>
      <c r="W10" s="79">
        <v>31.47</v>
      </c>
      <c r="X10" s="79">
        <v>31.47</v>
      </c>
      <c r="Y10" s="79">
        <v>31.47</v>
      </c>
      <c r="Z10" s="79">
        <v>38.47</v>
      </c>
      <c r="AA10" s="79">
        <v>38.47</v>
      </c>
      <c r="AB10" s="79">
        <v>38.47</v>
      </c>
      <c r="AC10" s="79">
        <v>39.090000000000003</v>
      </c>
      <c r="AD10" s="79">
        <v>39.090000000000003</v>
      </c>
      <c r="AE10" s="79">
        <v>39.89</v>
      </c>
      <c r="AF10" s="79">
        <v>42.82</v>
      </c>
      <c r="AG10" s="79">
        <v>42.82</v>
      </c>
      <c r="AH10" s="79">
        <v>42.95</v>
      </c>
      <c r="AI10" s="83">
        <v>43.24</v>
      </c>
      <c r="AJ10" s="78"/>
    </row>
    <row r="11" spans="1:36" x14ac:dyDescent="0.25">
      <c r="A11" s="5" t="s">
        <v>28</v>
      </c>
      <c r="B11" s="79">
        <v>0.6</v>
      </c>
      <c r="C11" s="79">
        <v>1.4</v>
      </c>
      <c r="D11" s="79">
        <v>2.1</v>
      </c>
      <c r="E11" s="79">
        <v>3.2</v>
      </c>
      <c r="F11" s="79">
        <v>3.2</v>
      </c>
      <c r="G11" s="79">
        <v>3.2</v>
      </c>
      <c r="H11" s="79">
        <v>3.2</v>
      </c>
      <c r="I11" s="79">
        <v>3.2</v>
      </c>
      <c r="J11" s="79">
        <v>9.6999999999999993</v>
      </c>
      <c r="K11" s="79">
        <v>17.3</v>
      </c>
      <c r="L11" s="79">
        <v>18.5</v>
      </c>
      <c r="M11" s="79">
        <v>20.5</v>
      </c>
      <c r="N11" s="79">
        <v>20.5</v>
      </c>
      <c r="O11" s="79">
        <v>20.5</v>
      </c>
      <c r="P11" s="79">
        <v>20.5</v>
      </c>
      <c r="Q11" s="79">
        <v>20.5</v>
      </c>
      <c r="R11" s="79">
        <v>20.5</v>
      </c>
      <c r="S11" s="79">
        <v>20.5</v>
      </c>
      <c r="T11" s="79">
        <v>20.5</v>
      </c>
      <c r="U11" s="79">
        <v>35.299999999999997</v>
      </c>
      <c r="V11" s="79">
        <v>35.299999999999997</v>
      </c>
      <c r="W11" s="79">
        <v>35.299999999999997</v>
      </c>
      <c r="X11" s="79">
        <v>35.299999999999997</v>
      </c>
      <c r="Y11" s="79">
        <v>35.299999999999997</v>
      </c>
      <c r="Z11" s="79">
        <v>35.299999999999997</v>
      </c>
      <c r="AA11" s="79">
        <v>35.299999999999997</v>
      </c>
      <c r="AB11" s="79">
        <v>35.299999999999997</v>
      </c>
      <c r="AC11" s="79">
        <v>36.5</v>
      </c>
      <c r="AD11" s="79">
        <v>36.5</v>
      </c>
      <c r="AE11" s="79">
        <v>38.520000000000003</v>
      </c>
      <c r="AF11" s="79">
        <v>39.119999999999997</v>
      </c>
      <c r="AG11" s="79">
        <v>39.22</v>
      </c>
      <c r="AH11" s="79">
        <v>39.42</v>
      </c>
      <c r="AI11" s="83">
        <v>39.549999999999997</v>
      </c>
      <c r="AJ11" s="78"/>
    </row>
    <row r="12" spans="1:36" x14ac:dyDescent="0.25">
      <c r="A12" s="5" t="s">
        <v>29</v>
      </c>
      <c r="B12" s="79">
        <v>28.79</v>
      </c>
      <c r="C12" s="79">
        <v>28.79</v>
      </c>
      <c r="D12" s="79">
        <v>28.79</v>
      </c>
      <c r="E12" s="79">
        <v>28.79</v>
      </c>
      <c r="F12" s="79">
        <v>28.79</v>
      </c>
      <c r="G12" s="79">
        <v>28.79</v>
      </c>
      <c r="H12" s="79">
        <v>28.79</v>
      </c>
      <c r="I12" s="79">
        <v>28.79</v>
      </c>
      <c r="J12" s="79">
        <v>28.79</v>
      </c>
      <c r="K12" s="79">
        <v>28.79</v>
      </c>
      <c r="L12" s="79">
        <v>28.79</v>
      </c>
      <c r="M12" s="79">
        <v>28.79</v>
      </c>
      <c r="N12" s="79">
        <v>28.79</v>
      </c>
      <c r="O12" s="79">
        <v>28.79</v>
      </c>
      <c r="P12" s="79">
        <v>28.79</v>
      </c>
      <c r="Q12" s="79">
        <v>28.79</v>
      </c>
      <c r="R12" s="79">
        <v>28.79</v>
      </c>
      <c r="S12" s="79">
        <v>28.79</v>
      </c>
      <c r="T12" s="79">
        <v>28.79</v>
      </c>
      <c r="U12" s="79">
        <v>28.79</v>
      </c>
      <c r="V12" s="79">
        <v>28.79</v>
      </c>
      <c r="W12" s="79">
        <v>28.79</v>
      </c>
      <c r="X12" s="79">
        <v>28.79</v>
      </c>
      <c r="Y12" s="79">
        <v>28.79</v>
      </c>
      <c r="Z12" s="79">
        <v>28.79</v>
      </c>
      <c r="AA12" s="79">
        <v>28.79</v>
      </c>
      <c r="AB12" s="79">
        <v>28.79</v>
      </c>
      <c r="AC12" s="79">
        <v>28.79</v>
      </c>
      <c r="AD12" s="79">
        <v>28.79</v>
      </c>
      <c r="AE12" s="79">
        <v>28.79</v>
      </c>
      <c r="AF12" s="79">
        <v>28.79</v>
      </c>
      <c r="AG12" s="79">
        <v>28.79</v>
      </c>
      <c r="AH12" s="79">
        <v>28.79</v>
      </c>
      <c r="AI12" s="83">
        <v>28.79</v>
      </c>
      <c r="AJ12" s="78"/>
    </row>
    <row r="13" spans="1:36" x14ac:dyDescent="0.25">
      <c r="A13" s="5" t="s">
        <v>30</v>
      </c>
      <c r="B13" s="84"/>
      <c r="C13" s="84"/>
      <c r="D13" s="84"/>
      <c r="E13" s="84"/>
      <c r="F13" s="84"/>
      <c r="G13" s="84"/>
      <c r="H13" s="84"/>
      <c r="I13" s="84"/>
      <c r="J13" s="84"/>
      <c r="K13" s="79">
        <v>8.1199999999999992</v>
      </c>
      <c r="L13" s="79">
        <v>8.1199999999999992</v>
      </c>
      <c r="M13" s="79">
        <v>9</v>
      </c>
      <c r="N13" s="79">
        <v>9</v>
      </c>
      <c r="O13" s="79">
        <v>9</v>
      </c>
      <c r="P13" s="79">
        <v>11.5</v>
      </c>
      <c r="Q13" s="79">
        <v>12.7</v>
      </c>
      <c r="R13" s="79">
        <v>12.7</v>
      </c>
      <c r="S13" s="79">
        <v>13.1</v>
      </c>
      <c r="T13" s="79">
        <v>13.1</v>
      </c>
      <c r="U13" s="79">
        <v>14.5</v>
      </c>
      <c r="V13" s="79">
        <v>14.5</v>
      </c>
      <c r="W13" s="79">
        <v>14.5</v>
      </c>
      <c r="X13" s="79">
        <v>15.4</v>
      </c>
      <c r="Y13" s="79">
        <v>16.899999999999999</v>
      </c>
      <c r="Z13" s="79">
        <v>18.3</v>
      </c>
      <c r="AA13" s="79">
        <v>18.3</v>
      </c>
      <c r="AB13" s="79">
        <v>18.3</v>
      </c>
      <c r="AC13" s="79">
        <v>18.3</v>
      </c>
      <c r="AD13" s="79">
        <v>19.399999999999999</v>
      </c>
      <c r="AE13" s="79">
        <v>20.93</v>
      </c>
      <c r="AF13" s="79">
        <v>20.93</v>
      </c>
      <c r="AG13" s="79">
        <v>20.93</v>
      </c>
      <c r="AH13" s="79">
        <v>20.93</v>
      </c>
      <c r="AI13" s="83">
        <v>21.5</v>
      </c>
      <c r="AJ13" s="78"/>
    </row>
    <row r="14" spans="1:36" x14ac:dyDescent="0.25">
      <c r="A14" s="5" t="s">
        <v>31</v>
      </c>
      <c r="B14" s="79">
        <v>29.064</v>
      </c>
      <c r="C14" s="79">
        <v>29.064</v>
      </c>
      <c r="D14" s="79">
        <v>29.064</v>
      </c>
      <c r="E14" s="79">
        <v>29.064</v>
      </c>
      <c r="F14" s="79">
        <v>29.064</v>
      </c>
      <c r="G14" s="79">
        <v>29.064</v>
      </c>
      <c r="H14" s="79">
        <v>29.064</v>
      </c>
      <c r="I14" s="79">
        <v>29.064</v>
      </c>
      <c r="J14" s="79">
        <v>29.064</v>
      </c>
      <c r="K14" s="79">
        <v>29.064</v>
      </c>
      <c r="L14" s="79">
        <v>29.06</v>
      </c>
      <c r="M14" s="79">
        <v>29.064</v>
      </c>
      <c r="N14" s="79">
        <v>30.06</v>
      </c>
      <c r="O14" s="79">
        <v>30.06</v>
      </c>
      <c r="P14" s="79">
        <v>30.06</v>
      </c>
      <c r="Q14" s="79">
        <v>30.06</v>
      </c>
      <c r="R14" s="79">
        <v>30.06</v>
      </c>
      <c r="S14" s="79">
        <v>30.06</v>
      </c>
      <c r="T14" s="79">
        <v>30.06</v>
      </c>
      <c r="U14" s="79">
        <v>30.06</v>
      </c>
      <c r="V14" s="79">
        <v>30.06</v>
      </c>
      <c r="W14" s="79">
        <v>30.06</v>
      </c>
      <c r="X14" s="79">
        <v>30.06</v>
      </c>
      <c r="Y14" s="79">
        <v>30.06</v>
      </c>
      <c r="Z14" s="79">
        <v>30.06</v>
      </c>
      <c r="AA14" s="79">
        <v>30.06</v>
      </c>
      <c r="AB14" s="79">
        <v>30.06</v>
      </c>
      <c r="AC14" s="79">
        <v>30.06</v>
      </c>
      <c r="AD14" s="79">
        <v>30.06</v>
      </c>
      <c r="AE14" s="79">
        <v>31.26</v>
      </c>
      <c r="AF14" s="79">
        <v>31.52</v>
      </c>
      <c r="AG14" s="79">
        <v>31.6</v>
      </c>
      <c r="AH14" s="79">
        <v>31.6</v>
      </c>
      <c r="AI14" s="83">
        <v>31.6</v>
      </c>
      <c r="AJ14" s="78"/>
    </row>
    <row r="15" spans="1:36" x14ac:dyDescent="0.25">
      <c r="A15" s="5" t="s">
        <v>32</v>
      </c>
      <c r="B15" s="84"/>
      <c r="C15" s="84"/>
      <c r="D15" s="84"/>
      <c r="E15" s="84"/>
      <c r="F15" s="84"/>
      <c r="G15" s="79">
        <f>H15-1.3</f>
        <v>62.099999999999994</v>
      </c>
      <c r="H15" s="79">
        <f>I15-0.7</f>
        <v>63.399999999999991</v>
      </c>
      <c r="I15" s="79">
        <f>J15-3.1</f>
        <v>64.099999999999994</v>
      </c>
      <c r="J15" s="79">
        <f>K15-3.1</f>
        <v>67.199999999999989</v>
      </c>
      <c r="K15" s="79">
        <f>L15-1.1</f>
        <v>70.299999999999983</v>
      </c>
      <c r="L15" s="79">
        <f>M15-0.7</f>
        <v>71.399999999999977</v>
      </c>
      <c r="M15" s="79">
        <f>N15</f>
        <v>72.09999999999998</v>
      </c>
      <c r="N15" s="79">
        <f>O15</f>
        <v>72.09999999999998</v>
      </c>
      <c r="O15" s="79">
        <f>P15-1.2</f>
        <v>72.09999999999998</v>
      </c>
      <c r="P15" s="79">
        <f>Q15-0.2</f>
        <v>73.299999999999983</v>
      </c>
      <c r="Q15" s="79">
        <f>R15-0.7</f>
        <v>73.499999999999986</v>
      </c>
      <c r="R15" s="79">
        <f>S15-0.4</f>
        <v>74.199999999999989</v>
      </c>
      <c r="S15" s="79">
        <f>T15-0.6</f>
        <v>74.599999999999994</v>
      </c>
      <c r="T15" s="79">
        <f>U15-0.54</f>
        <v>75.199999999999989</v>
      </c>
      <c r="U15" s="79">
        <f>V15</f>
        <v>75.739999999999995</v>
      </c>
      <c r="V15" s="79">
        <f>W15-4</f>
        <v>75.739999999999995</v>
      </c>
      <c r="W15" s="79">
        <v>79.739999999999995</v>
      </c>
      <c r="X15" s="79">
        <f>W15+2.3</f>
        <v>82.039999999999992</v>
      </c>
      <c r="Y15" s="79">
        <f>X15+2.4</f>
        <v>84.44</v>
      </c>
      <c r="Z15" s="79">
        <v>84.44</v>
      </c>
      <c r="AA15" s="79">
        <f>Z15+0.8</f>
        <v>85.24</v>
      </c>
      <c r="AB15" s="79">
        <f>AA15+1.1</f>
        <v>86.339999999999989</v>
      </c>
      <c r="AC15" s="79">
        <f>AB15+0.3</f>
        <v>86.639999999999986</v>
      </c>
      <c r="AD15" s="79">
        <v>86.34</v>
      </c>
      <c r="AE15" s="79">
        <v>86.34</v>
      </c>
      <c r="AF15" s="79">
        <f>AE15+0.6</f>
        <v>86.94</v>
      </c>
      <c r="AG15" s="79">
        <v>86.94</v>
      </c>
      <c r="AH15" s="79">
        <v>87.44</v>
      </c>
      <c r="AI15" s="83">
        <v>87.44</v>
      </c>
      <c r="AJ15" s="78"/>
    </row>
    <row r="16" spans="1:36" x14ac:dyDescent="0.25">
      <c r="A16" s="5" t="s">
        <v>666</v>
      </c>
      <c r="B16" s="79">
        <v>106.3</v>
      </c>
      <c r="C16" s="79">
        <v>106.3</v>
      </c>
      <c r="D16" s="79">
        <v>106.3</v>
      </c>
      <c r="E16" s="79">
        <v>106.3</v>
      </c>
      <c r="F16" s="79">
        <v>106.3</v>
      </c>
      <c r="G16" s="79">
        <v>106.3</v>
      </c>
      <c r="H16" s="79">
        <v>106.3</v>
      </c>
      <c r="I16" s="79">
        <v>106.3</v>
      </c>
      <c r="J16" s="79">
        <v>106.3</v>
      </c>
      <c r="K16" s="79">
        <v>106.3</v>
      </c>
      <c r="L16" s="79">
        <v>106.3</v>
      </c>
      <c r="M16" s="79">
        <v>106.3</v>
      </c>
      <c r="N16" s="79">
        <v>106.3</v>
      </c>
      <c r="O16" s="79">
        <v>106.3</v>
      </c>
      <c r="P16" s="79">
        <v>106.3</v>
      </c>
      <c r="Q16" s="79">
        <v>106.3</v>
      </c>
      <c r="R16" s="79">
        <v>106.3</v>
      </c>
      <c r="S16" s="79">
        <v>106.3</v>
      </c>
      <c r="T16" s="79">
        <v>106.3</v>
      </c>
      <c r="U16" s="79">
        <v>106.3</v>
      </c>
      <c r="V16" s="79">
        <v>106.3</v>
      </c>
      <c r="W16" s="79">
        <v>106.3</v>
      </c>
      <c r="X16" s="79">
        <v>106.3</v>
      </c>
      <c r="Y16" s="79">
        <v>106.3</v>
      </c>
      <c r="Z16" s="79">
        <v>106.3</v>
      </c>
      <c r="AA16" s="79">
        <v>106.3</v>
      </c>
      <c r="AB16" s="79">
        <v>106.3</v>
      </c>
      <c r="AC16" s="79">
        <v>106.3</v>
      </c>
      <c r="AD16" s="79">
        <v>106.3</v>
      </c>
      <c r="AE16" s="79">
        <v>106.3</v>
      </c>
      <c r="AF16" s="79">
        <v>106.3</v>
      </c>
      <c r="AG16" s="79">
        <v>106.9</v>
      </c>
      <c r="AH16" s="79">
        <v>107.1</v>
      </c>
      <c r="AI16" s="83">
        <v>107.4</v>
      </c>
      <c r="AJ16" s="78"/>
    </row>
    <row r="17" spans="1:36" x14ac:dyDescent="0.25">
      <c r="A17" s="5" t="s">
        <v>33</v>
      </c>
      <c r="B17" s="79">
        <v>9.41</v>
      </c>
      <c r="C17" s="79">
        <v>9.41</v>
      </c>
      <c r="D17" s="79">
        <v>9.41</v>
      </c>
      <c r="E17" s="79">
        <v>9.41</v>
      </c>
      <c r="F17" s="79">
        <v>9.41</v>
      </c>
      <c r="G17" s="79">
        <v>9.41</v>
      </c>
      <c r="H17" s="79">
        <v>9.41</v>
      </c>
      <c r="I17" s="79">
        <v>9.41</v>
      </c>
      <c r="J17" s="79">
        <v>13.5</v>
      </c>
      <c r="K17" s="79">
        <v>13.5</v>
      </c>
      <c r="L17" s="79">
        <v>13.5</v>
      </c>
      <c r="M17" s="79">
        <v>13.5</v>
      </c>
      <c r="N17" s="79">
        <v>13.5</v>
      </c>
      <c r="O17" s="79">
        <v>13.5</v>
      </c>
      <c r="P17" s="79">
        <v>13.5</v>
      </c>
      <c r="Q17" s="79">
        <v>15.9</v>
      </c>
      <c r="R17" s="79">
        <v>15.9</v>
      </c>
      <c r="S17" s="79">
        <v>15.9</v>
      </c>
      <c r="T17" s="79">
        <v>15.9</v>
      </c>
      <c r="U17" s="79">
        <v>15.9</v>
      </c>
      <c r="V17" s="79">
        <v>15.9</v>
      </c>
      <c r="W17" s="79">
        <v>15.9</v>
      </c>
      <c r="X17" s="79">
        <v>15.9</v>
      </c>
      <c r="Y17" s="79">
        <v>15.9</v>
      </c>
      <c r="Z17" s="79">
        <v>15.9</v>
      </c>
      <c r="AA17" s="79">
        <v>15.9</v>
      </c>
      <c r="AB17" s="79">
        <v>15.9</v>
      </c>
      <c r="AC17" s="79">
        <v>16.3</v>
      </c>
      <c r="AD17" s="79">
        <v>16.3</v>
      </c>
      <c r="AE17" s="79">
        <v>16.3</v>
      </c>
      <c r="AF17" s="79">
        <v>16.3</v>
      </c>
      <c r="AG17" s="79">
        <v>16.3</v>
      </c>
      <c r="AH17" s="79">
        <v>16.3</v>
      </c>
      <c r="AI17" s="83">
        <v>16.3</v>
      </c>
      <c r="AJ17" s="78"/>
    </row>
    <row r="18" spans="1:36" x14ac:dyDescent="0.25">
      <c r="A18" s="5" t="s">
        <v>663</v>
      </c>
      <c r="B18" s="79">
        <v>14.7</v>
      </c>
      <c r="C18" s="79">
        <v>14.7</v>
      </c>
      <c r="D18" s="79">
        <v>14.7</v>
      </c>
      <c r="E18" s="79">
        <v>14.7</v>
      </c>
      <c r="F18" s="79">
        <v>14.8</v>
      </c>
      <c r="G18" s="79">
        <v>14.8</v>
      </c>
      <c r="H18" s="79">
        <v>14.8</v>
      </c>
      <c r="I18" s="79">
        <v>14.95</v>
      </c>
      <c r="J18" s="79">
        <v>15.3</v>
      </c>
      <c r="K18" s="79">
        <v>15.3</v>
      </c>
      <c r="L18" s="79">
        <v>15.3</v>
      </c>
      <c r="M18" s="79">
        <v>15.5</v>
      </c>
      <c r="N18" s="79">
        <v>15.5</v>
      </c>
      <c r="O18" s="79">
        <v>15.5</v>
      </c>
      <c r="P18" s="79">
        <v>16.350000000000001</v>
      </c>
      <c r="Q18" s="79">
        <v>16.350000000000001</v>
      </c>
      <c r="R18" s="79">
        <v>16.350000000000001</v>
      </c>
      <c r="S18" s="79">
        <v>16.5</v>
      </c>
      <c r="T18" s="79">
        <v>16.899999999999999</v>
      </c>
      <c r="U18" s="79">
        <v>16.899999999999999</v>
      </c>
      <c r="V18" s="79">
        <v>16.899999999999999</v>
      </c>
      <c r="W18" s="79">
        <v>17.100000000000001</v>
      </c>
      <c r="X18" s="79">
        <v>17.100000000000001</v>
      </c>
      <c r="Y18" s="79">
        <v>18.3</v>
      </c>
      <c r="Z18" s="79">
        <v>18.5</v>
      </c>
      <c r="AA18" s="79">
        <v>18.5</v>
      </c>
      <c r="AB18" s="79">
        <v>18.5</v>
      </c>
      <c r="AC18" s="79">
        <v>19.149999999999999</v>
      </c>
      <c r="AD18" s="79">
        <v>19.760000000000002</v>
      </c>
      <c r="AE18" s="79">
        <v>19.760000000000002</v>
      </c>
      <c r="AF18" s="79">
        <v>21.66</v>
      </c>
      <c r="AG18" s="79">
        <v>22.01</v>
      </c>
      <c r="AH18" s="79">
        <v>22.37</v>
      </c>
      <c r="AI18" s="83">
        <v>22.37</v>
      </c>
      <c r="AJ18" s="78"/>
    </row>
    <row r="19" spans="1:36" x14ac:dyDescent="0.25">
      <c r="A19" s="5" t="s">
        <v>34</v>
      </c>
      <c r="B19" s="84"/>
      <c r="C19" s="84"/>
      <c r="D19" s="84"/>
      <c r="E19" s="84"/>
      <c r="F19" s="84"/>
      <c r="G19" s="79">
        <v>3</v>
      </c>
      <c r="H19" s="79">
        <v>5</v>
      </c>
      <c r="I19" s="79">
        <v>6</v>
      </c>
      <c r="J19" s="79">
        <v>8</v>
      </c>
      <c r="K19" s="79">
        <v>10</v>
      </c>
      <c r="L19" s="79">
        <v>11</v>
      </c>
      <c r="M19" s="79">
        <v>13</v>
      </c>
      <c r="N19" s="79">
        <v>14</v>
      </c>
      <c r="O19" s="79">
        <v>15</v>
      </c>
      <c r="P19" s="79">
        <v>18</v>
      </c>
      <c r="Q19" s="79">
        <v>19</v>
      </c>
      <c r="R19" s="79">
        <v>19</v>
      </c>
      <c r="S19" s="79">
        <v>20</v>
      </c>
      <c r="T19" s="79">
        <v>21</v>
      </c>
      <c r="U19" s="79">
        <v>21</v>
      </c>
      <c r="V19" s="79">
        <v>22</v>
      </c>
      <c r="W19" s="79">
        <v>23</v>
      </c>
      <c r="X19" s="79">
        <v>23</v>
      </c>
      <c r="Y19" s="79">
        <v>25</v>
      </c>
      <c r="Z19" s="79">
        <v>26</v>
      </c>
      <c r="AA19" s="79">
        <v>26</v>
      </c>
      <c r="AB19" s="79">
        <v>28</v>
      </c>
      <c r="AC19" s="79">
        <v>29</v>
      </c>
      <c r="AD19" s="79">
        <v>30</v>
      </c>
      <c r="AE19" s="79">
        <v>31</v>
      </c>
      <c r="AF19" s="79">
        <v>32</v>
      </c>
      <c r="AG19" s="79">
        <v>32</v>
      </c>
      <c r="AH19" s="79">
        <v>32.549999999999997</v>
      </c>
      <c r="AI19" s="83">
        <v>32.549999999999997</v>
      </c>
      <c r="AJ19" s="78"/>
    </row>
    <row r="20" spans="1:36" x14ac:dyDescent="0.25">
      <c r="A20" s="5" t="s">
        <v>35</v>
      </c>
      <c r="B20" s="79">
        <v>25.47</v>
      </c>
      <c r="C20" s="79">
        <v>25.47</v>
      </c>
      <c r="D20" s="79">
        <v>25.47</v>
      </c>
      <c r="E20" s="79">
        <v>25.47</v>
      </c>
      <c r="F20" s="79">
        <v>25.47</v>
      </c>
      <c r="G20" s="79">
        <v>25.47</v>
      </c>
      <c r="H20" s="79">
        <v>25.92</v>
      </c>
      <c r="I20" s="79">
        <v>26.57</v>
      </c>
      <c r="J20" s="79">
        <v>26.66</v>
      </c>
      <c r="K20" s="79">
        <v>26.86</v>
      </c>
      <c r="L20" s="79">
        <v>26.86</v>
      </c>
      <c r="M20" s="79">
        <v>27.36</v>
      </c>
      <c r="N20" s="79">
        <v>27.72</v>
      </c>
      <c r="O20" s="79">
        <v>28.18</v>
      </c>
      <c r="P20" s="79">
        <v>28.84</v>
      </c>
      <c r="Q20" s="79">
        <v>29.62</v>
      </c>
      <c r="R20" s="79">
        <v>30.78</v>
      </c>
      <c r="S20" s="79">
        <v>33.97</v>
      </c>
      <c r="T20" s="79">
        <v>34.200000000000003</v>
      </c>
      <c r="U20" s="79">
        <v>35.6</v>
      </c>
      <c r="V20" s="79">
        <v>35.81</v>
      </c>
      <c r="W20" s="79">
        <v>36.270000000000003</v>
      </c>
      <c r="X20" s="79">
        <v>37.92</v>
      </c>
      <c r="Y20" s="79">
        <v>39.5</v>
      </c>
      <c r="Z20" s="79">
        <v>40.6</v>
      </c>
      <c r="AA20" s="79">
        <v>41.52</v>
      </c>
      <c r="AB20" s="79">
        <v>41.83</v>
      </c>
      <c r="AC20" s="79">
        <v>43.98</v>
      </c>
      <c r="AD20" s="79">
        <v>52</v>
      </c>
      <c r="AE20" s="79">
        <v>54.73</v>
      </c>
      <c r="AF20" s="79">
        <v>58.17</v>
      </c>
      <c r="AG20" s="79">
        <v>60.25</v>
      </c>
      <c r="AH20" s="79">
        <v>61.45</v>
      </c>
      <c r="AI20" s="83">
        <v>61.85</v>
      </c>
      <c r="AJ20" s="78"/>
    </row>
    <row r="21" spans="1:36" x14ac:dyDescent="0.25">
      <c r="A21" s="14" t="s">
        <v>665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7">
        <v>11.63</v>
      </c>
      <c r="R21" s="87">
        <v>12.09</v>
      </c>
      <c r="S21" s="87">
        <v>13.46</v>
      </c>
      <c r="T21" s="87">
        <v>15.25</v>
      </c>
      <c r="U21" s="87">
        <v>16.23</v>
      </c>
      <c r="V21" s="87">
        <v>18.55</v>
      </c>
      <c r="W21" s="87">
        <v>19.600000000000001</v>
      </c>
      <c r="X21" s="87">
        <v>20.92</v>
      </c>
      <c r="Y21" s="87">
        <v>21.97</v>
      </c>
      <c r="Z21" s="87">
        <v>23.54</v>
      </c>
      <c r="AA21" s="87">
        <v>24.74</v>
      </c>
      <c r="AB21" s="87">
        <v>27.37</v>
      </c>
      <c r="AC21" s="87">
        <v>29.12</v>
      </c>
      <c r="AD21" s="87">
        <v>30.63</v>
      </c>
      <c r="AE21" s="87">
        <v>32.68</v>
      </c>
      <c r="AF21" s="87">
        <v>35.979999999999997</v>
      </c>
      <c r="AG21" s="87">
        <v>38.03</v>
      </c>
      <c r="AH21" s="88">
        <v>41.07</v>
      </c>
      <c r="AI21" s="88">
        <v>41.69</v>
      </c>
      <c r="AJ21" s="87">
        <v>42.65</v>
      </c>
    </row>
    <row r="22" spans="1:36" x14ac:dyDescent="0.25">
      <c r="A22" s="5" t="s">
        <v>36</v>
      </c>
      <c r="B22" s="79">
        <v>15.981999999999999</v>
      </c>
      <c r="C22" s="79">
        <v>15.981999999999999</v>
      </c>
      <c r="D22" s="79">
        <v>15.981999999999999</v>
      </c>
      <c r="E22" s="79">
        <v>15.981999999999999</v>
      </c>
      <c r="F22" s="79">
        <v>15.981999999999999</v>
      </c>
      <c r="G22" s="79">
        <v>15.981999999999999</v>
      </c>
      <c r="H22" s="79">
        <v>15.981999999999999</v>
      </c>
      <c r="I22" s="79">
        <v>15.981999999999999</v>
      </c>
      <c r="J22" s="79">
        <v>15.981999999999999</v>
      </c>
      <c r="K22" s="79">
        <v>15.981999999999999</v>
      </c>
      <c r="L22" s="79">
        <v>15.981999999999999</v>
      </c>
      <c r="M22" s="79">
        <v>15.981999999999999</v>
      </c>
      <c r="N22" s="79">
        <v>15.981999999999999</v>
      </c>
      <c r="O22" s="79">
        <v>15.981999999999999</v>
      </c>
      <c r="P22" s="79">
        <v>15.981999999999999</v>
      </c>
      <c r="Q22" s="79">
        <v>15.981999999999999</v>
      </c>
      <c r="R22" s="79">
        <v>15.981999999999999</v>
      </c>
      <c r="S22" s="79">
        <v>15.981999999999999</v>
      </c>
      <c r="T22" s="79">
        <v>15.981999999999999</v>
      </c>
      <c r="U22" s="79">
        <v>15.981999999999999</v>
      </c>
      <c r="V22" s="79">
        <v>15.981999999999999</v>
      </c>
      <c r="W22" s="79">
        <v>15.981999999999999</v>
      </c>
      <c r="X22" s="79">
        <v>15.981999999999999</v>
      </c>
      <c r="Y22" s="79">
        <v>15.981999999999999</v>
      </c>
      <c r="Z22" s="79">
        <v>15.981999999999999</v>
      </c>
      <c r="AA22" s="79">
        <v>15.981999999999999</v>
      </c>
      <c r="AB22" s="79">
        <v>15.981999999999999</v>
      </c>
      <c r="AC22" s="79">
        <v>15.981999999999999</v>
      </c>
      <c r="AD22" s="79">
        <v>16.22</v>
      </c>
      <c r="AE22" s="79">
        <v>16.22</v>
      </c>
      <c r="AF22" s="79">
        <v>16.22</v>
      </c>
      <c r="AG22" s="79">
        <v>16.22</v>
      </c>
      <c r="AH22" s="79">
        <v>16.22</v>
      </c>
      <c r="AI22" s="83">
        <v>16.581</v>
      </c>
      <c r="AJ22" s="78"/>
    </row>
    <row r="23" spans="1:36" x14ac:dyDescent="0.25">
      <c r="A23" s="5" t="s">
        <v>37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79">
        <v>54.884999999999998</v>
      </c>
      <c r="N23" s="79">
        <v>55.424999999999997</v>
      </c>
      <c r="O23" s="79">
        <v>55.924999999999997</v>
      </c>
      <c r="P23" s="79">
        <v>56.475000000000001</v>
      </c>
      <c r="Q23" s="79">
        <v>57.015000000000001</v>
      </c>
      <c r="R23" s="79">
        <v>57.555</v>
      </c>
      <c r="S23" s="79">
        <v>58.954999999999998</v>
      </c>
      <c r="T23" s="79">
        <v>59.744999999999997</v>
      </c>
      <c r="U23" s="79">
        <v>60.155000000000001</v>
      </c>
      <c r="V23" s="79">
        <v>60.384999999999998</v>
      </c>
      <c r="W23" s="79">
        <v>61.284999999999997</v>
      </c>
      <c r="X23" s="79">
        <v>61.715000000000003</v>
      </c>
      <c r="Y23" s="79">
        <v>62.204999999999998</v>
      </c>
      <c r="Z23" s="79">
        <v>62.615000000000002</v>
      </c>
      <c r="AA23" s="79">
        <v>62.965000000000003</v>
      </c>
      <c r="AB23" s="79">
        <v>63.314999999999998</v>
      </c>
      <c r="AC23" s="79">
        <v>63.814999999999998</v>
      </c>
      <c r="AD23" s="79">
        <v>64.745000000000005</v>
      </c>
      <c r="AE23" s="79">
        <v>65.245000000000005</v>
      </c>
      <c r="AF23" s="79">
        <v>66.138000000000005</v>
      </c>
      <c r="AG23" s="79">
        <v>66.454999999999998</v>
      </c>
      <c r="AH23" s="79">
        <v>66.825000000000003</v>
      </c>
      <c r="AI23" s="83">
        <v>67.06</v>
      </c>
      <c r="AJ23" s="78"/>
    </row>
    <row r="24" spans="1:36" x14ac:dyDescent="0.25">
      <c r="A24" s="5" t="s">
        <v>38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79">
        <v>36.67</v>
      </c>
      <c r="AD24" s="79">
        <v>36.67</v>
      </c>
      <c r="AE24" s="79">
        <v>39.67</v>
      </c>
      <c r="AF24" s="79">
        <v>44.23</v>
      </c>
      <c r="AG24" s="79">
        <v>44.234000000000002</v>
      </c>
      <c r="AH24" s="79">
        <v>44.234000000000002</v>
      </c>
      <c r="AI24" s="83">
        <v>44.33</v>
      </c>
      <c r="AJ24" s="78"/>
    </row>
    <row r="25" spans="1:36" x14ac:dyDescent="0.25">
      <c r="A25" s="5" t="s">
        <v>39</v>
      </c>
      <c r="B25" s="79">
        <v>35.24</v>
      </c>
      <c r="C25" s="79">
        <v>38.56</v>
      </c>
      <c r="D25" s="79">
        <v>39.94</v>
      </c>
      <c r="E25" s="79">
        <v>43.31</v>
      </c>
      <c r="F25" s="79">
        <v>44.55</v>
      </c>
      <c r="G25" s="79">
        <v>48.77</v>
      </c>
      <c r="H25" s="79">
        <v>53.07</v>
      </c>
      <c r="I25" s="79">
        <v>57.37</v>
      </c>
      <c r="J25" s="79">
        <v>64.94</v>
      </c>
      <c r="K25" s="79">
        <v>68.39</v>
      </c>
      <c r="L25" s="79">
        <v>77.069999999999993</v>
      </c>
      <c r="M25" s="79">
        <v>84.86</v>
      </c>
      <c r="N25" s="79">
        <v>91.21</v>
      </c>
      <c r="O25" s="79">
        <v>93.42</v>
      </c>
      <c r="P25" s="79">
        <v>98.38</v>
      </c>
      <c r="Q25" s="79">
        <v>110.97</v>
      </c>
      <c r="R25" s="79">
        <v>109.62</v>
      </c>
      <c r="S25" s="79">
        <v>116.84</v>
      </c>
      <c r="T25" s="79">
        <v>119.2</v>
      </c>
      <c r="U25" s="79">
        <v>121.84</v>
      </c>
      <c r="V25" s="79">
        <v>122.76</v>
      </c>
      <c r="W25" s="79">
        <v>123.77</v>
      </c>
      <c r="X25" s="79">
        <v>124.12</v>
      </c>
      <c r="Y25" s="79" t="s">
        <v>632</v>
      </c>
      <c r="Z25" s="79">
        <v>213.24</v>
      </c>
      <c r="AA25" s="79">
        <v>213.5</v>
      </c>
      <c r="AB25" s="79">
        <v>213.95</v>
      </c>
      <c r="AC25" s="79">
        <v>214.25</v>
      </c>
      <c r="AD25" s="79">
        <v>215.57</v>
      </c>
      <c r="AE25" s="79">
        <v>216.13</v>
      </c>
      <c r="AF25" s="79">
        <v>217.7</v>
      </c>
      <c r="AG25" s="83">
        <v>218.46</v>
      </c>
      <c r="AH25" s="83">
        <v>222.78</v>
      </c>
      <c r="AI25" s="83">
        <v>224.18</v>
      </c>
      <c r="AJ25" s="78"/>
    </row>
    <row r="26" spans="1:36" x14ac:dyDescent="0.25">
      <c r="A26" s="5" t="s">
        <v>40</v>
      </c>
      <c r="B26" s="79">
        <v>53.68</v>
      </c>
      <c r="C26" s="79">
        <v>53.68</v>
      </c>
      <c r="D26" s="79">
        <v>53.68</v>
      </c>
      <c r="E26" s="79">
        <v>53.68</v>
      </c>
      <c r="F26" s="79">
        <v>53.68</v>
      </c>
      <c r="G26" s="79">
        <v>53.68</v>
      </c>
      <c r="H26" s="79">
        <v>53.68</v>
      </c>
      <c r="I26" s="79">
        <v>53.68</v>
      </c>
      <c r="J26" s="79">
        <v>53.68</v>
      </c>
      <c r="K26" s="79">
        <v>53.68</v>
      </c>
      <c r="L26" s="79">
        <v>54</v>
      </c>
      <c r="M26" s="79">
        <v>54</v>
      </c>
      <c r="N26" s="79">
        <v>54</v>
      </c>
      <c r="O26" s="79">
        <v>54</v>
      </c>
      <c r="P26" s="79">
        <v>54</v>
      </c>
      <c r="Q26" s="79">
        <v>54</v>
      </c>
      <c r="R26" s="79">
        <v>54</v>
      </c>
      <c r="S26" s="79">
        <v>54</v>
      </c>
      <c r="T26" s="79">
        <v>54</v>
      </c>
      <c r="U26" s="79">
        <v>54</v>
      </c>
      <c r="V26" s="79">
        <v>54</v>
      </c>
      <c r="W26" s="79">
        <v>54</v>
      </c>
      <c r="X26" s="79">
        <v>54</v>
      </c>
      <c r="Y26" s="79">
        <v>54</v>
      </c>
      <c r="Z26" s="79">
        <v>54</v>
      </c>
      <c r="AA26" s="79">
        <v>54</v>
      </c>
      <c r="AB26" s="79">
        <v>54</v>
      </c>
      <c r="AC26" s="79">
        <v>54</v>
      </c>
      <c r="AD26" s="79">
        <v>54</v>
      </c>
      <c r="AE26" s="79">
        <v>54.9</v>
      </c>
      <c r="AF26" s="79">
        <v>56.2</v>
      </c>
      <c r="AG26" s="79">
        <v>56.2</v>
      </c>
      <c r="AH26" s="79">
        <v>56.2</v>
      </c>
      <c r="AI26" s="83">
        <v>56.2</v>
      </c>
      <c r="AJ26" s="78"/>
    </row>
    <row r="27" spans="1:36" s="9" customFormat="1" x14ac:dyDescent="0.25">
      <c r="A27" s="5" t="s">
        <v>668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>
        <v>175.56100000000001</v>
      </c>
      <c r="Z27" s="79">
        <v>180.59649999999999</v>
      </c>
      <c r="AA27" s="79">
        <v>185.63200000000001</v>
      </c>
      <c r="AB27" s="79">
        <v>193.88800000000001</v>
      </c>
      <c r="AC27" s="79">
        <v>202.14400000000001</v>
      </c>
      <c r="AD27" s="79">
        <v>212.678</v>
      </c>
      <c r="AE27" s="79">
        <v>223.21199999999999</v>
      </c>
      <c r="AF27" s="79">
        <v>227.958</v>
      </c>
      <c r="AG27" s="79">
        <v>230.108</v>
      </c>
      <c r="AH27" s="79">
        <v>235.76</v>
      </c>
      <c r="AI27" s="83">
        <v>237.238</v>
      </c>
      <c r="AJ27" s="79"/>
    </row>
    <row r="28" spans="1:36" x14ac:dyDescent="0.25">
      <c r="A28" s="5" t="s">
        <v>669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79">
        <v>221.64599999999999</v>
      </c>
      <c r="AH28" s="79">
        <v>221.64599999999999</v>
      </c>
      <c r="AI28" s="83">
        <v>222.03</v>
      </c>
      <c r="AJ28" s="78"/>
    </row>
    <row r="29" spans="1:36" x14ac:dyDescent="0.25">
      <c r="A29" s="5" t="s">
        <v>41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79">
        <v>56.69</v>
      </c>
      <c r="AA29" s="79">
        <v>56.69</v>
      </c>
      <c r="AB29" s="79">
        <v>56.69</v>
      </c>
      <c r="AC29" s="79">
        <v>56.69</v>
      </c>
      <c r="AD29" s="79">
        <v>56.69</v>
      </c>
      <c r="AE29" s="79">
        <v>56.69</v>
      </c>
      <c r="AF29" s="79">
        <v>56.69</v>
      </c>
      <c r="AG29" s="79">
        <v>56.69</v>
      </c>
      <c r="AH29" s="79">
        <v>56.53</v>
      </c>
      <c r="AI29" s="83">
        <v>56.76</v>
      </c>
      <c r="AJ29" s="78"/>
    </row>
    <row r="30" spans="1:36" x14ac:dyDescent="0.25">
      <c r="A30" s="5" t="s">
        <v>42</v>
      </c>
      <c r="B30" s="79">
        <v>42</v>
      </c>
      <c r="C30" s="79">
        <v>42</v>
      </c>
      <c r="D30" s="79">
        <v>42</v>
      </c>
      <c r="E30" s="79">
        <v>42</v>
      </c>
      <c r="F30" s="79">
        <v>42</v>
      </c>
      <c r="G30" s="79">
        <v>42</v>
      </c>
      <c r="H30" s="79">
        <v>42</v>
      </c>
      <c r="I30" s="79">
        <v>42</v>
      </c>
      <c r="J30" s="79">
        <v>42</v>
      </c>
      <c r="K30" s="79">
        <v>42</v>
      </c>
      <c r="L30" s="79">
        <v>42</v>
      </c>
      <c r="M30" s="79">
        <v>42</v>
      </c>
      <c r="N30" s="79">
        <v>42</v>
      </c>
      <c r="O30" s="79">
        <v>42</v>
      </c>
      <c r="P30" s="79">
        <v>42.65</v>
      </c>
      <c r="Q30" s="79">
        <v>42.65</v>
      </c>
      <c r="R30" s="79">
        <v>43.25</v>
      </c>
      <c r="S30" s="79">
        <v>44.05</v>
      </c>
      <c r="T30" s="79">
        <v>45.55</v>
      </c>
      <c r="U30" s="79">
        <v>47.25</v>
      </c>
      <c r="V30" s="79">
        <v>48.15</v>
      </c>
      <c r="W30" s="79">
        <v>49.15</v>
      </c>
      <c r="X30" s="79">
        <v>49.85</v>
      </c>
      <c r="Y30" s="79">
        <v>51.35</v>
      </c>
      <c r="Z30" s="79">
        <v>52.35</v>
      </c>
      <c r="AA30" s="79">
        <v>52.85</v>
      </c>
      <c r="AB30" s="79">
        <v>53.35</v>
      </c>
      <c r="AC30" s="79">
        <v>54.85</v>
      </c>
      <c r="AD30" s="79">
        <v>56.45</v>
      </c>
      <c r="AE30" s="79">
        <v>56.8</v>
      </c>
      <c r="AF30" s="79">
        <v>56.9</v>
      </c>
      <c r="AG30" s="79">
        <v>58.4</v>
      </c>
      <c r="AH30" s="79">
        <v>59.3</v>
      </c>
      <c r="AI30" s="83">
        <v>59.84</v>
      </c>
      <c r="AJ30" s="78"/>
    </row>
    <row r="31" spans="1:36" x14ac:dyDescent="0.25">
      <c r="A31" s="5" t="s">
        <v>670</v>
      </c>
      <c r="B31" s="79">
        <v>62.5</v>
      </c>
      <c r="C31" s="79">
        <v>62.8</v>
      </c>
      <c r="D31" s="79">
        <v>63.1</v>
      </c>
      <c r="E31" s="79">
        <v>63.4</v>
      </c>
      <c r="F31" s="79">
        <v>63.7</v>
      </c>
      <c r="G31" s="79">
        <v>64</v>
      </c>
      <c r="H31" s="79">
        <v>64.3</v>
      </c>
      <c r="I31" s="79">
        <v>64.599999999999994</v>
      </c>
      <c r="J31" s="79">
        <v>64.900000000000006</v>
      </c>
      <c r="K31" s="79">
        <v>65.2</v>
      </c>
      <c r="L31" s="79">
        <v>65.5</v>
      </c>
      <c r="M31" s="79">
        <v>65.8</v>
      </c>
      <c r="N31" s="79">
        <v>66.099999999999994</v>
      </c>
      <c r="O31" s="79">
        <v>66.400000000000006</v>
      </c>
      <c r="P31" s="79">
        <v>66.7</v>
      </c>
      <c r="Q31" s="79">
        <v>67</v>
      </c>
      <c r="R31" s="79">
        <v>67.3</v>
      </c>
      <c r="S31" s="79">
        <v>67.599999999999994</v>
      </c>
      <c r="T31" s="79">
        <v>67.900000000000006</v>
      </c>
      <c r="U31" s="79">
        <v>68.2</v>
      </c>
      <c r="V31" s="79">
        <v>68.5</v>
      </c>
      <c r="W31" s="79">
        <v>68.8</v>
      </c>
      <c r="X31" s="79">
        <v>69.099999999999994</v>
      </c>
      <c r="Y31" s="79">
        <v>69.400000000000006</v>
      </c>
      <c r="Z31" s="79">
        <v>69.7</v>
      </c>
      <c r="AA31" s="79">
        <v>70</v>
      </c>
      <c r="AB31" s="79">
        <v>74</v>
      </c>
      <c r="AC31" s="79">
        <v>74.3</v>
      </c>
      <c r="AD31" s="79">
        <v>74.599999999999994</v>
      </c>
      <c r="AE31" s="79">
        <v>74.900000000000006</v>
      </c>
      <c r="AF31" s="79">
        <v>75.2</v>
      </c>
      <c r="AG31" s="89">
        <v>75.5</v>
      </c>
      <c r="AH31" s="89">
        <v>76.17</v>
      </c>
      <c r="AI31" s="90">
        <v>76.37</v>
      </c>
      <c r="AJ31" s="78"/>
    </row>
    <row r="32" spans="1:36" x14ac:dyDescent="0.25">
      <c r="A32" s="5" t="s">
        <v>43</v>
      </c>
      <c r="B32" s="84"/>
      <c r="C32" s="84"/>
      <c r="D32" s="84"/>
      <c r="E32" s="84"/>
      <c r="F32" s="79">
        <v>10.5</v>
      </c>
      <c r="G32" s="79">
        <v>14.2</v>
      </c>
      <c r="H32" s="79">
        <v>16.3</v>
      </c>
      <c r="I32" s="79">
        <v>16.3</v>
      </c>
      <c r="J32" s="79">
        <v>18.600000000000001</v>
      </c>
      <c r="K32" s="79">
        <v>20</v>
      </c>
      <c r="L32" s="79">
        <v>20.399999999999999</v>
      </c>
      <c r="M32" s="79">
        <v>21.9</v>
      </c>
      <c r="N32" s="79">
        <v>22.3</v>
      </c>
      <c r="O32" s="79">
        <v>23.8</v>
      </c>
      <c r="P32" s="79">
        <v>24.65</v>
      </c>
      <c r="Q32" s="79">
        <v>24.65</v>
      </c>
      <c r="R32" s="79">
        <v>24.65</v>
      </c>
      <c r="S32" s="79">
        <v>25.7</v>
      </c>
      <c r="T32" s="79">
        <v>25.85</v>
      </c>
      <c r="U32" s="79">
        <v>29.95</v>
      </c>
      <c r="V32" s="79">
        <v>30.03</v>
      </c>
      <c r="W32" s="79">
        <v>30.03</v>
      </c>
      <c r="X32" s="79">
        <v>30.03</v>
      </c>
      <c r="Y32" s="79">
        <v>32.01</v>
      </c>
      <c r="Z32" s="79">
        <v>32.01</v>
      </c>
      <c r="AA32" s="79">
        <v>32.01</v>
      </c>
      <c r="AB32" s="79">
        <v>32.01</v>
      </c>
      <c r="AC32" s="79">
        <v>32.01</v>
      </c>
      <c r="AD32" s="79">
        <v>33.21</v>
      </c>
      <c r="AE32" s="79">
        <v>34.61</v>
      </c>
      <c r="AF32" s="79">
        <v>35.07</v>
      </c>
      <c r="AG32" s="79">
        <v>35.07</v>
      </c>
      <c r="AH32" s="79">
        <v>35.07</v>
      </c>
      <c r="AI32" s="83">
        <v>35.07</v>
      </c>
      <c r="AJ32" s="78"/>
    </row>
    <row r="33" spans="1:36" x14ac:dyDescent="0.25">
      <c r="A33" s="5" t="s">
        <v>44</v>
      </c>
      <c r="B33" s="79">
        <v>7.65</v>
      </c>
      <c r="C33" s="79">
        <v>7.65</v>
      </c>
      <c r="D33" s="79">
        <v>7.65</v>
      </c>
      <c r="E33" s="79">
        <v>7.65</v>
      </c>
      <c r="F33" s="79">
        <v>7.65</v>
      </c>
      <c r="G33" s="79">
        <v>7.65</v>
      </c>
      <c r="H33" s="79">
        <v>7.65</v>
      </c>
      <c r="I33" s="79">
        <v>7.65</v>
      </c>
      <c r="J33" s="79">
        <v>7.65</v>
      </c>
      <c r="K33" s="79">
        <v>7.65</v>
      </c>
      <c r="L33" s="79">
        <v>7.65</v>
      </c>
      <c r="M33" s="79">
        <v>11.13</v>
      </c>
      <c r="N33" s="79">
        <v>11.13</v>
      </c>
      <c r="O33" s="79">
        <v>11.13</v>
      </c>
      <c r="P33" s="79">
        <v>11.13</v>
      </c>
      <c r="Q33" s="79">
        <v>11.13</v>
      </c>
      <c r="R33" s="79">
        <v>11.13</v>
      </c>
      <c r="S33" s="79">
        <v>11.13</v>
      </c>
      <c r="T33" s="79">
        <v>11.13</v>
      </c>
      <c r="U33" s="79">
        <v>11.13</v>
      </c>
      <c r="V33" s="79">
        <v>11.13</v>
      </c>
      <c r="W33" s="79">
        <v>11.13</v>
      </c>
      <c r="X33" s="79">
        <v>11.13</v>
      </c>
      <c r="Y33" s="79">
        <v>14.63</v>
      </c>
      <c r="Z33" s="79">
        <v>14.63</v>
      </c>
      <c r="AA33" s="79">
        <v>14.63</v>
      </c>
      <c r="AB33" s="79">
        <v>14.63</v>
      </c>
      <c r="AC33" s="79">
        <v>15.59</v>
      </c>
      <c r="AD33" s="79">
        <v>15.59</v>
      </c>
      <c r="AE33" s="79">
        <v>15.59</v>
      </c>
      <c r="AF33" s="79">
        <v>15.59</v>
      </c>
      <c r="AG33" s="79">
        <v>16.14</v>
      </c>
      <c r="AH33" s="79">
        <v>16.149999999999999</v>
      </c>
      <c r="AI33" s="83">
        <v>16.149999999999999</v>
      </c>
      <c r="AJ33" s="78"/>
    </row>
    <row r="34" spans="1:36" x14ac:dyDescent="0.25">
      <c r="A34" s="5" t="s">
        <v>45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79">
        <v>1.3</v>
      </c>
      <c r="O34" s="79">
        <v>1.8</v>
      </c>
      <c r="P34" s="79">
        <v>1.8</v>
      </c>
      <c r="Q34" s="79">
        <v>6.3</v>
      </c>
      <c r="R34" s="79">
        <v>8.6</v>
      </c>
      <c r="S34" s="79">
        <v>10.6</v>
      </c>
      <c r="T34" s="79">
        <v>10.6</v>
      </c>
      <c r="U34" s="79">
        <v>10.6</v>
      </c>
      <c r="V34" s="79">
        <v>10.6</v>
      </c>
      <c r="W34" s="79">
        <v>10.6</v>
      </c>
      <c r="X34" s="79">
        <v>10.6</v>
      </c>
      <c r="Y34" s="79">
        <v>10.6</v>
      </c>
      <c r="Z34" s="79">
        <v>10.6</v>
      </c>
      <c r="AA34" s="79">
        <v>13.58</v>
      </c>
      <c r="AB34" s="79">
        <v>14.08</v>
      </c>
      <c r="AC34" s="79">
        <v>14.08</v>
      </c>
      <c r="AD34" s="79">
        <v>14.08</v>
      </c>
      <c r="AE34" s="79">
        <v>16.190000000000001</v>
      </c>
      <c r="AF34" s="79">
        <v>16.190000000000001</v>
      </c>
      <c r="AG34" s="79">
        <v>17.34</v>
      </c>
      <c r="AH34" s="79">
        <v>17.34</v>
      </c>
      <c r="AI34" s="83">
        <v>17.34</v>
      </c>
      <c r="AJ34" s="78"/>
    </row>
    <row r="35" spans="1:36" x14ac:dyDescent="0.25">
      <c r="A35" s="5" t="s">
        <v>46</v>
      </c>
      <c r="B35" s="91">
        <v>8</v>
      </c>
      <c r="C35" s="91">
        <v>8</v>
      </c>
      <c r="D35" s="91">
        <v>8</v>
      </c>
      <c r="E35" s="91">
        <v>8</v>
      </c>
      <c r="F35" s="91">
        <v>8</v>
      </c>
      <c r="G35" s="91">
        <v>8</v>
      </c>
      <c r="H35" s="91">
        <v>8</v>
      </c>
      <c r="I35" s="91">
        <v>8</v>
      </c>
      <c r="J35" s="91">
        <v>8</v>
      </c>
      <c r="K35" s="91">
        <v>8</v>
      </c>
      <c r="L35" s="91">
        <v>8</v>
      </c>
      <c r="M35" s="91">
        <v>8</v>
      </c>
      <c r="N35" s="91">
        <v>10.5</v>
      </c>
      <c r="O35" s="91">
        <v>10.5</v>
      </c>
      <c r="P35" s="91">
        <v>10.5</v>
      </c>
      <c r="Q35" s="91">
        <v>12</v>
      </c>
      <c r="R35" s="91">
        <v>12.5</v>
      </c>
      <c r="S35" s="91">
        <v>12.9</v>
      </c>
      <c r="T35" s="91">
        <v>13.5</v>
      </c>
      <c r="U35" s="91">
        <v>13.5</v>
      </c>
      <c r="V35" s="91">
        <v>14.5</v>
      </c>
      <c r="W35" s="91">
        <v>14.5</v>
      </c>
      <c r="X35" s="91">
        <v>15</v>
      </c>
      <c r="Y35" s="91">
        <v>15.5</v>
      </c>
      <c r="Z35" s="91">
        <v>16</v>
      </c>
      <c r="AA35" s="91">
        <v>16.5</v>
      </c>
      <c r="AB35" s="91">
        <v>16.8</v>
      </c>
      <c r="AC35" s="91">
        <v>17</v>
      </c>
      <c r="AD35" s="91">
        <v>17.2</v>
      </c>
      <c r="AE35" s="91">
        <v>17.399999999999999</v>
      </c>
      <c r="AF35" s="91">
        <v>17.690000000000001</v>
      </c>
      <c r="AG35" s="91">
        <v>17.690000000000001</v>
      </c>
      <c r="AH35" s="91">
        <v>17.690000000000001</v>
      </c>
      <c r="AI35" s="83" t="s">
        <v>694</v>
      </c>
      <c r="AJ35" s="78"/>
    </row>
    <row r="36" spans="1:36" x14ac:dyDescent="0.25">
      <c r="A36" s="5" t="s">
        <v>47</v>
      </c>
      <c r="B36" s="84"/>
      <c r="C36" s="84"/>
      <c r="D36" s="84"/>
      <c r="E36" s="84"/>
      <c r="F36" s="79">
        <v>28.8</v>
      </c>
      <c r="G36" s="79">
        <v>30.634</v>
      </c>
      <c r="H36" s="79">
        <v>30.634</v>
      </c>
      <c r="I36" s="79">
        <v>30.634</v>
      </c>
      <c r="J36" s="79">
        <v>30.634</v>
      </c>
      <c r="K36" s="79">
        <v>30.634</v>
      </c>
      <c r="L36" s="79">
        <v>30.634</v>
      </c>
      <c r="M36" s="79">
        <v>30.634</v>
      </c>
      <c r="N36" s="79">
        <v>32.834000000000003</v>
      </c>
      <c r="O36" s="79">
        <v>32.834000000000003</v>
      </c>
      <c r="P36" s="79">
        <v>32.834000000000003</v>
      </c>
      <c r="Q36" s="79">
        <v>32.834000000000003</v>
      </c>
      <c r="R36" s="79">
        <v>32.834000000000003</v>
      </c>
      <c r="S36" s="79">
        <v>32.834000000000003</v>
      </c>
      <c r="T36" s="79">
        <v>32.834000000000003</v>
      </c>
      <c r="U36" s="79">
        <v>32.834000000000003</v>
      </c>
      <c r="V36" s="79">
        <v>32.834000000000003</v>
      </c>
      <c r="W36" s="79">
        <v>32.834000000000003</v>
      </c>
      <c r="X36" s="79">
        <v>32.834000000000003</v>
      </c>
      <c r="Y36" s="79">
        <v>32.834000000000003</v>
      </c>
      <c r="Z36" s="79">
        <v>32.834000000000003</v>
      </c>
      <c r="AA36" s="79">
        <v>38.402000000000001</v>
      </c>
      <c r="AB36" s="79">
        <v>38.402000000000001</v>
      </c>
      <c r="AC36" s="79">
        <v>38.402000000000001</v>
      </c>
      <c r="AD36" s="79">
        <v>38.402000000000001</v>
      </c>
      <c r="AE36" s="79">
        <v>38.402000000000001</v>
      </c>
      <c r="AF36" s="79">
        <v>39.485999999999997</v>
      </c>
      <c r="AG36" s="79">
        <v>39.485999999999997</v>
      </c>
      <c r="AH36" s="79">
        <v>40.145000000000003</v>
      </c>
      <c r="AI36" s="83">
        <v>40.6</v>
      </c>
      <c r="AJ36" s="78"/>
    </row>
    <row r="37" spans="1:36" x14ac:dyDescent="0.25">
      <c r="A37" s="5" t="s">
        <v>48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79">
        <v>124</v>
      </c>
      <c r="X37" s="79">
        <v>125.5</v>
      </c>
      <c r="Y37" s="79">
        <v>127</v>
      </c>
      <c r="Z37" s="79">
        <v>128</v>
      </c>
      <c r="AA37" s="79">
        <v>129</v>
      </c>
      <c r="AB37" s="79">
        <v>131</v>
      </c>
      <c r="AC37" s="79">
        <v>133</v>
      </c>
      <c r="AD37" s="79">
        <v>134</v>
      </c>
      <c r="AE37" s="79">
        <v>136</v>
      </c>
      <c r="AF37" s="79">
        <v>138</v>
      </c>
      <c r="AG37" s="79">
        <v>139</v>
      </c>
      <c r="AH37" s="79">
        <v>140</v>
      </c>
      <c r="AI37" s="83">
        <v>143.5</v>
      </c>
      <c r="AJ37" s="78"/>
    </row>
    <row r="38" spans="1:36" x14ac:dyDescent="0.25">
      <c r="A38" s="6" t="s">
        <v>49</v>
      </c>
      <c r="B38" s="79">
        <v>36.43</v>
      </c>
      <c r="C38" s="79">
        <v>36.43</v>
      </c>
      <c r="D38" s="79">
        <v>36.43</v>
      </c>
      <c r="E38" s="79">
        <v>36.43</v>
      </c>
      <c r="F38" s="79">
        <v>36.43</v>
      </c>
      <c r="G38" s="79">
        <v>36.43</v>
      </c>
      <c r="H38" s="79">
        <v>36.43</v>
      </c>
      <c r="I38" s="79">
        <v>36.43</v>
      </c>
      <c r="J38" s="79">
        <v>36.43</v>
      </c>
      <c r="K38" s="79">
        <v>36.43</v>
      </c>
      <c r="L38" s="79">
        <v>36.43</v>
      </c>
      <c r="M38" s="79">
        <v>36.43</v>
      </c>
      <c r="N38" s="79">
        <v>36.43</v>
      </c>
      <c r="O38" s="79">
        <v>36.43</v>
      </c>
      <c r="P38" s="79">
        <v>36.43</v>
      </c>
      <c r="Q38" s="79">
        <v>36.43</v>
      </c>
      <c r="R38" s="79">
        <v>36.43</v>
      </c>
      <c r="S38" s="79">
        <v>36.43</v>
      </c>
      <c r="T38" s="79">
        <v>36.43</v>
      </c>
      <c r="U38" s="79">
        <v>45.33</v>
      </c>
      <c r="V38" s="79">
        <v>54.22</v>
      </c>
      <c r="W38" s="79">
        <v>54.22</v>
      </c>
      <c r="X38" s="79">
        <v>54.22</v>
      </c>
      <c r="Y38" s="79">
        <v>54.22</v>
      </c>
      <c r="Z38" s="79">
        <v>54.22</v>
      </c>
      <c r="AA38" s="79">
        <v>54.22</v>
      </c>
      <c r="AB38" s="79">
        <v>54.22</v>
      </c>
      <c r="AC38" s="79">
        <v>54.22</v>
      </c>
      <c r="AD38" s="79">
        <v>54.22</v>
      </c>
      <c r="AE38" s="79">
        <v>54.22</v>
      </c>
      <c r="AF38" s="79">
        <v>54.67</v>
      </c>
      <c r="AG38" s="79">
        <v>54.67</v>
      </c>
      <c r="AH38" s="79">
        <v>56.27</v>
      </c>
      <c r="AI38" s="83">
        <v>56.27</v>
      </c>
      <c r="AJ38" s="78"/>
    </row>
    <row r="39" spans="1:36" x14ac:dyDescent="0.25">
      <c r="A39" s="5" t="s">
        <v>50</v>
      </c>
      <c r="B39" s="84"/>
      <c r="C39" s="84"/>
      <c r="D39" s="84"/>
      <c r="E39" s="84"/>
      <c r="F39" s="84"/>
      <c r="G39" s="84"/>
      <c r="H39" s="84"/>
      <c r="I39" s="84"/>
      <c r="J39" s="79">
        <v>19.690000000000001</v>
      </c>
      <c r="K39" s="79">
        <v>19.690000000000001</v>
      </c>
      <c r="L39" s="79">
        <v>19.690000000000001</v>
      </c>
      <c r="M39" s="79">
        <v>21.63</v>
      </c>
      <c r="N39" s="79">
        <v>22.03</v>
      </c>
      <c r="O39" s="79">
        <v>22.48</v>
      </c>
      <c r="P39" s="79">
        <v>23.08</v>
      </c>
      <c r="Q39" s="79">
        <v>23.52</v>
      </c>
      <c r="R39" s="79">
        <v>23.52</v>
      </c>
      <c r="S39" s="79">
        <v>23.52</v>
      </c>
      <c r="T39" s="79">
        <v>23.52</v>
      </c>
      <c r="U39" s="79">
        <v>23.52</v>
      </c>
      <c r="V39" s="79">
        <v>23.52</v>
      </c>
      <c r="W39" s="79">
        <v>23.52</v>
      </c>
      <c r="X39" s="79">
        <v>23.52</v>
      </c>
      <c r="Y39" s="79">
        <v>23.52</v>
      </c>
      <c r="Z39" s="79">
        <v>23.52</v>
      </c>
      <c r="AA39" s="79">
        <v>23.52</v>
      </c>
      <c r="AB39" s="79">
        <v>23.86</v>
      </c>
      <c r="AC39" s="79">
        <v>23.86</v>
      </c>
      <c r="AD39" s="79">
        <v>23.86</v>
      </c>
      <c r="AE39" s="79">
        <v>23.92</v>
      </c>
      <c r="AF39" s="79">
        <v>24.39</v>
      </c>
      <c r="AG39" s="79">
        <v>24.51</v>
      </c>
      <c r="AH39" s="79">
        <v>24.56</v>
      </c>
      <c r="AI39" s="83">
        <v>24.58</v>
      </c>
      <c r="AJ39" s="78"/>
    </row>
    <row r="40" spans="1:36" x14ac:dyDescent="0.25">
      <c r="A40" s="5" t="s">
        <v>671</v>
      </c>
      <c r="B40" s="79">
        <v>3</v>
      </c>
      <c r="C40" s="79">
        <v>3</v>
      </c>
      <c r="D40" s="79">
        <v>3</v>
      </c>
      <c r="E40" s="79">
        <v>3</v>
      </c>
      <c r="F40" s="79">
        <v>3</v>
      </c>
      <c r="G40" s="79">
        <v>3</v>
      </c>
      <c r="H40" s="79">
        <v>3</v>
      </c>
      <c r="I40" s="79">
        <v>3</v>
      </c>
      <c r="J40" s="79">
        <v>3</v>
      </c>
      <c r="K40" s="79">
        <v>3</v>
      </c>
      <c r="L40" s="79">
        <v>3</v>
      </c>
      <c r="M40" s="79">
        <v>3</v>
      </c>
      <c r="N40" s="79">
        <v>3</v>
      </c>
      <c r="O40" s="79">
        <v>3</v>
      </c>
      <c r="P40" s="79">
        <v>3</v>
      </c>
      <c r="Q40" s="79">
        <v>3</v>
      </c>
      <c r="R40" s="79">
        <v>5</v>
      </c>
      <c r="S40" s="79">
        <v>5</v>
      </c>
      <c r="T40" s="79">
        <v>7</v>
      </c>
      <c r="U40" s="79">
        <v>7</v>
      </c>
      <c r="V40" s="79">
        <v>11</v>
      </c>
      <c r="W40" s="79">
        <v>31</v>
      </c>
      <c r="X40" s="79">
        <v>31</v>
      </c>
      <c r="Y40" s="79">
        <v>31</v>
      </c>
      <c r="Z40" s="79">
        <v>31</v>
      </c>
      <c r="AA40" s="79">
        <v>35</v>
      </c>
      <c r="AB40" s="79">
        <v>35</v>
      </c>
      <c r="AC40" s="79">
        <v>35</v>
      </c>
      <c r="AD40" s="79">
        <v>35</v>
      </c>
      <c r="AE40" s="79">
        <v>35</v>
      </c>
      <c r="AF40" s="79">
        <v>35</v>
      </c>
      <c r="AG40" s="79">
        <v>35</v>
      </c>
      <c r="AH40" s="79">
        <v>36</v>
      </c>
      <c r="AI40" s="83">
        <v>36</v>
      </c>
      <c r="AJ40" s="78"/>
    </row>
    <row r="41" spans="1:36" x14ac:dyDescent="0.25">
      <c r="A41" s="5" t="s">
        <v>672</v>
      </c>
      <c r="B41" s="79">
        <v>33.42</v>
      </c>
      <c r="C41" s="79">
        <v>33.42</v>
      </c>
      <c r="D41" s="79">
        <v>33.42</v>
      </c>
      <c r="E41" s="79">
        <v>33.42</v>
      </c>
      <c r="F41" s="79">
        <v>33.42</v>
      </c>
      <c r="G41" s="79">
        <v>33.42</v>
      </c>
      <c r="H41" s="79">
        <v>33.418999999999997</v>
      </c>
      <c r="I41" s="79">
        <v>33.418999999999997</v>
      </c>
      <c r="J41" s="79">
        <v>33.418999999999997</v>
      </c>
      <c r="K41" s="79">
        <v>33.418999999999997</v>
      </c>
      <c r="L41" s="79">
        <v>33.418999999999997</v>
      </c>
      <c r="M41" s="79">
        <v>33.418999999999997</v>
      </c>
      <c r="N41" s="79">
        <v>33.418999999999997</v>
      </c>
      <c r="O41" s="79">
        <v>33.418999999999997</v>
      </c>
      <c r="P41" s="79">
        <v>33.418999999999997</v>
      </c>
      <c r="Q41" s="79">
        <v>33.418999999999997</v>
      </c>
      <c r="R41" s="79">
        <v>33.418999999999997</v>
      </c>
      <c r="S41" s="79">
        <v>33.418999999999997</v>
      </c>
      <c r="T41" s="79">
        <v>33.418999999999997</v>
      </c>
      <c r="U41" s="79">
        <v>33.418999999999997</v>
      </c>
      <c r="V41" s="79">
        <v>33.418999999999997</v>
      </c>
      <c r="W41" s="79">
        <v>33.418999999999997</v>
      </c>
      <c r="X41" s="79">
        <v>33.418999999999997</v>
      </c>
      <c r="Y41" s="79">
        <v>33.564999999999998</v>
      </c>
      <c r="Z41" s="79">
        <v>33.57</v>
      </c>
      <c r="AA41" s="79">
        <v>33.57</v>
      </c>
      <c r="AB41" s="79">
        <v>33.57</v>
      </c>
      <c r="AC41" s="79">
        <v>33.57</v>
      </c>
      <c r="AD41" s="79">
        <v>33.65</v>
      </c>
      <c r="AE41" s="79">
        <v>33.65</v>
      </c>
      <c r="AF41" s="79">
        <v>33.65</v>
      </c>
      <c r="AG41" s="79">
        <v>33.65</v>
      </c>
      <c r="AH41" s="79">
        <v>33.799999999999997</v>
      </c>
      <c r="AI41" s="83">
        <v>33.799999999999997</v>
      </c>
      <c r="AJ41" s="78"/>
    </row>
    <row r="42" spans="1:36" x14ac:dyDescent="0.25">
      <c r="A42" s="5" t="s">
        <v>51</v>
      </c>
      <c r="B42" s="79">
        <v>20</v>
      </c>
      <c r="C42" s="79">
        <v>20</v>
      </c>
      <c r="D42" s="79">
        <v>20</v>
      </c>
      <c r="E42" s="79">
        <v>25</v>
      </c>
      <c r="F42" s="79">
        <v>40</v>
      </c>
      <c r="G42" s="79">
        <v>60</v>
      </c>
      <c r="H42" s="79">
        <v>60</v>
      </c>
      <c r="I42" s="79">
        <v>60</v>
      </c>
      <c r="J42" s="79">
        <v>60</v>
      </c>
      <c r="K42" s="79">
        <v>60</v>
      </c>
      <c r="L42" s="79">
        <v>60</v>
      </c>
      <c r="M42" s="79">
        <v>60</v>
      </c>
      <c r="N42" s="79">
        <v>65</v>
      </c>
      <c r="O42" s="79">
        <v>65</v>
      </c>
      <c r="P42" s="79">
        <v>65</v>
      </c>
      <c r="Q42" s="79">
        <v>65</v>
      </c>
      <c r="R42" s="79">
        <v>70</v>
      </c>
      <c r="S42" s="79">
        <v>70</v>
      </c>
      <c r="T42" s="79">
        <v>70</v>
      </c>
      <c r="U42" s="79">
        <v>70</v>
      </c>
      <c r="V42" s="79">
        <v>72</v>
      </c>
      <c r="W42" s="79">
        <v>72</v>
      </c>
      <c r="X42" s="79">
        <v>72</v>
      </c>
      <c r="Y42" s="79">
        <v>72</v>
      </c>
      <c r="Z42" s="79">
        <v>78</v>
      </c>
      <c r="AA42" s="79">
        <v>78</v>
      </c>
      <c r="AB42" s="79">
        <v>78</v>
      </c>
      <c r="AC42" s="79">
        <v>80</v>
      </c>
      <c r="AD42" s="79">
        <v>82</v>
      </c>
      <c r="AE42" s="79">
        <v>89</v>
      </c>
      <c r="AF42" s="79">
        <v>89</v>
      </c>
      <c r="AG42" s="79">
        <v>92</v>
      </c>
      <c r="AH42" s="79">
        <v>93.3</v>
      </c>
      <c r="AI42" s="83">
        <v>94.8</v>
      </c>
      <c r="AJ42" s="78"/>
    </row>
    <row r="43" spans="1:36" s="15" customFormat="1" x14ac:dyDescent="0.25">
      <c r="A43" s="10" t="s">
        <v>696</v>
      </c>
      <c r="B43" s="93">
        <f t="shared" ref="B43:AJ43" si="0">SUM(B2:B42)</f>
        <v>582.16599999999994</v>
      </c>
      <c r="C43" s="93">
        <f t="shared" si="0"/>
        <v>586.5859999999999</v>
      </c>
      <c r="D43" s="93">
        <f t="shared" si="0"/>
        <v>588.96599999999989</v>
      </c>
      <c r="E43" s="93">
        <f t="shared" si="0"/>
        <v>598.73599999999988</v>
      </c>
      <c r="F43" s="93">
        <f t="shared" si="0"/>
        <v>654.67599999999993</v>
      </c>
      <c r="G43" s="93">
        <f t="shared" si="0"/>
        <v>750.13</v>
      </c>
      <c r="H43" s="93">
        <f t="shared" si="0"/>
        <v>763.69899999999984</v>
      </c>
      <c r="I43" s="93">
        <f t="shared" si="0"/>
        <v>770.9989999999998</v>
      </c>
      <c r="J43" s="93">
        <f t="shared" si="0"/>
        <v>818.03899999999999</v>
      </c>
      <c r="K43" s="93">
        <f t="shared" si="0"/>
        <v>848.06899999999996</v>
      </c>
      <c r="L43" s="93">
        <f t="shared" si="0"/>
        <v>863.56500000000005</v>
      </c>
      <c r="M43" s="93">
        <f t="shared" si="0"/>
        <v>940.04399999999987</v>
      </c>
      <c r="N43" s="93">
        <f t="shared" si="0"/>
        <v>961.58999999999969</v>
      </c>
      <c r="O43" s="93">
        <f t="shared" si="0"/>
        <v>968.70999999999981</v>
      </c>
      <c r="P43" s="93">
        <f t="shared" si="0"/>
        <v>992.2299999999999</v>
      </c>
      <c r="Q43" s="93">
        <f t="shared" si="0"/>
        <v>1031.4099999999999</v>
      </c>
      <c r="R43" s="93">
        <f t="shared" si="0"/>
        <v>1046.8199999999997</v>
      </c>
      <c r="S43" s="93">
        <f t="shared" si="0"/>
        <v>1077.8</v>
      </c>
      <c r="T43" s="93">
        <f t="shared" si="0"/>
        <v>1102.6949999999999</v>
      </c>
      <c r="U43" s="93">
        <f t="shared" si="0"/>
        <v>1140.2650000000003</v>
      </c>
      <c r="V43" s="93">
        <f t="shared" si="0"/>
        <v>1165.9649999999999</v>
      </c>
      <c r="W43" s="93">
        <f t="shared" si="0"/>
        <v>1320.385</v>
      </c>
      <c r="X43" s="93">
        <f t="shared" si="0"/>
        <v>1350.7350000000001</v>
      </c>
      <c r="Y43" s="93">
        <f t="shared" si="0"/>
        <v>1424.1220000000001</v>
      </c>
      <c r="Z43" s="93">
        <f t="shared" si="0"/>
        <v>1725.0725</v>
      </c>
      <c r="AA43" s="93">
        <f t="shared" si="0"/>
        <v>1804.32</v>
      </c>
      <c r="AB43" s="93">
        <f t="shared" si="0"/>
        <v>1828.3559999999998</v>
      </c>
      <c r="AC43" s="93">
        <f t="shared" si="0"/>
        <v>1890.8119999999997</v>
      </c>
      <c r="AD43" s="93">
        <f t="shared" si="0"/>
        <v>1927.354</v>
      </c>
      <c r="AE43" s="93">
        <f t="shared" si="0"/>
        <v>1986.3980000000001</v>
      </c>
      <c r="AF43" s="93">
        <f t="shared" si="0"/>
        <v>2020.8010000000006</v>
      </c>
      <c r="AG43" s="93">
        <f t="shared" si="0"/>
        <v>2259.6480000000006</v>
      </c>
      <c r="AH43" s="93">
        <f t="shared" si="0"/>
        <v>2289.3540000000007</v>
      </c>
      <c r="AI43" s="94">
        <f t="shared" si="0"/>
        <v>2285.643</v>
      </c>
      <c r="AJ43" s="94">
        <f t="shared" si="0"/>
        <v>42.65</v>
      </c>
    </row>
    <row r="44" spans="1:36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</row>
  </sheetData>
  <hyperlinks>
    <hyperlink ref="A2" r:id="rId1" display="https://www.opcina.bale-valle.hr/sluzbeni-glasnik" xr:uid="{00000000-0004-0000-0100-000000000000}"/>
    <hyperlink ref="A3" r:id="rId2" location="tab-id-1" display="http://barban.hr/opcinski-dokumenti/sluzbene-novine/ - tab-id-1" xr:uid="{00000000-0004-0000-0100-000001000000}"/>
    <hyperlink ref="A4" r:id="rId3" display="https://www.brtonigla-verteneglio.hr/hr/sluzbene-novine" xr:uid="{00000000-0004-0000-0100-000002000000}"/>
    <hyperlink ref="A5" r:id="rId4" display="https://buje.hr/sluzbene-novine/" xr:uid="{00000000-0004-0000-0100-000003000000}"/>
    <hyperlink ref="A6" r:id="rId5" display="https://www.buzet.hr/dokumenti/sluzbene-novine" xr:uid="{00000000-0004-0000-0100-000004000000}"/>
    <hyperlink ref="A7" r:id="rId6" display="http://www.cerovlje.hr/" xr:uid="{00000000-0004-0000-0100-000005000000}"/>
    <hyperlink ref="A8" r:id="rId7" display="http://www.fazana.hr/" xr:uid="{00000000-0004-0000-0100-000006000000}"/>
    <hyperlink ref="A9" r:id="rId8" display="https://www.funtana.hr/opcinska-uprava-i-organizacija/sluzbeni-glasnik-opcine-funtana/?hilite=%27slu%C5%BEbene%27%2C%27novine%27" xr:uid="{00000000-0004-0000-0100-000007000000}"/>
    <hyperlink ref="A10" r:id="rId9" display="http://www.gracisce.hr/" xr:uid="{00000000-0004-0000-0100-000008000000}"/>
    <hyperlink ref="A11" r:id="rId10" display="http://www.groznjan-grisignana.hr/" xr:uid="{00000000-0004-0000-0100-000009000000}"/>
    <hyperlink ref="A12" r:id="rId11" display="https://www.kanfanar.hr/opcinska-uprava/sluzbeni-glasnik/" xr:uid="{00000000-0004-0000-0100-00000A000000}"/>
    <hyperlink ref="A13" r:id="rId12" display="http://www.karojba.hr/" xr:uid="{00000000-0004-0000-0100-00000B000000}"/>
    <hyperlink ref="A14" r:id="rId13" display="https://www.kastelir-labinci.hr/hr/dokumenti/sve/sve/Slu%C5%BEbene Novine" xr:uid="{00000000-0004-0000-0100-00000C000000}"/>
    <hyperlink ref="A15" r:id="rId14" display="http://www.krsan.hr/web/sluzbeno-glasilo.asp" xr:uid="{00000000-0004-0000-0100-00000D000000}"/>
    <hyperlink ref="A16" r:id="rId15" display="http://www.labin.hr/sluzbene-novine" xr:uid="{00000000-0004-0000-0100-00000E000000}"/>
    <hyperlink ref="A17" r:id="rId16" display="http://opcinalanisce.com/" xr:uid="{00000000-0004-0000-0100-00000F000000}"/>
    <hyperlink ref="A18" r:id="rId17" display="http://www.liznjan.hr/index.php/dokumenti/sluzbene-novine" xr:uid="{00000000-0004-0000-0100-000010000000}"/>
    <hyperlink ref="A19" r:id="rId18" display="http://www.lupoglav.hr/" xr:uid="{00000000-0004-0000-0100-000011000000}"/>
    <hyperlink ref="A20" r:id="rId19" display="http://www.marcana.hr/" xr:uid="{00000000-0004-0000-0100-000012000000}"/>
    <hyperlink ref="A21" r:id="rId20" display="http://medulin.hr/dokumenti2/sluzbene-novine-opcine-medulin/" xr:uid="{00000000-0004-0000-0100-000013000000}"/>
    <hyperlink ref="A22" r:id="rId21" display="http://www.motovun.hr/index.php/?option=com_content&amp;view=article&amp;id=1112" xr:uid="{00000000-0004-0000-0100-000014000000}"/>
    <hyperlink ref="A23" r:id="rId22" display="http://www.novigrad.hr/hr/administracija/dokumenti/category/sluzbene_novine" xr:uid="{00000000-0004-0000-0100-000015000000}"/>
    <hyperlink ref="A24" r:id="rId23" display="http://www.oprtalj.hr/" xr:uid="{00000000-0004-0000-0100-000016000000}"/>
    <hyperlink ref="A25" r:id="rId24" display="http://www.pazin.hr/" xr:uid="{00000000-0004-0000-0100-000017000000}"/>
    <hyperlink ref="A26" r:id="rId25" display="http://www.pican.hr/sluzbene-novine-opcine-pican/" xr:uid="{00000000-0004-0000-0100-000018000000}"/>
    <hyperlink ref="A28" r:id="rId26" display="http://www.pula.hr/hr/opci-podaci/sluzbene-novine/" xr:uid="{00000000-0004-0000-0100-000019000000}"/>
    <hyperlink ref="A29" r:id="rId27" display="http://www.rasa.hr/sluzbene-novine" xr:uid="{00000000-0004-0000-0100-00001A000000}"/>
    <hyperlink ref="A30" r:id="rId28" display="http://www.rovinj-rovigno.hr/sluzbeni-glasnik/?y=2019" xr:uid="{00000000-0004-0000-0100-00001B000000}"/>
    <hyperlink ref="A31" r:id="rId29" display="http://www.sv-nedelja.hr/hrv/default.asp?m=11" xr:uid="{00000000-0004-0000-0100-00001C000000}"/>
    <hyperlink ref="A32" r:id="rId30" display="http://www.sveti-lovrec.hr/" xr:uid="{00000000-0004-0000-0100-00001D000000}"/>
    <hyperlink ref="A33" r:id="rId31" display="http://www.svpetarusumi.hr/" xr:uid="{00000000-0004-0000-0100-00001E000000}"/>
    <hyperlink ref="A34" r:id="rId32" display="http://svetvincenat.hr/opcinsko-vijece/sluzbene-novine/" xr:uid="{00000000-0004-0000-0100-00001F000000}"/>
    <hyperlink ref="A35" r:id="rId33" display="https://tar-vabriga.hr/dokumenti/slu%C5%BEbeni_glasnik" xr:uid="{00000000-0004-0000-0100-000020000000}"/>
    <hyperlink ref="A36" r:id="rId34" display="http://www.tinjan.hr/" xr:uid="{00000000-0004-0000-0100-000021000000}"/>
    <hyperlink ref="A37" r:id="rId35" display="https://umag.hr/informacije/sluzbene-novine-grada-umaga-umago-90" xr:uid="{00000000-0004-0000-0100-000022000000}"/>
    <hyperlink ref="A38" r:id="rId36" display="http://www.visnjan.hr/sluzbeni-glasnik/" xr:uid="{00000000-0004-0000-0100-000023000000}"/>
    <hyperlink ref="A39" r:id="rId37" display="http://www.vizinada.hr/Glasnik-opcine.aspx" xr:uid="{00000000-0004-0000-0100-000024000000}"/>
    <hyperlink ref="A40" r:id="rId38" display="http://www.vodnjan.hr/gradska-uprava/dokumenti/sluzbene-novine" xr:uid="{00000000-0004-0000-0100-000025000000}"/>
    <hyperlink ref="A41" r:id="rId39" display="http://www.vrsar.hr/?clanak=66" xr:uid="{00000000-0004-0000-0100-000026000000}"/>
    <hyperlink ref="A42" r:id="rId40" display="https://www.zminj.hr/opcinskauprava/dokumenti/sluzbeni-glasnik" xr:uid="{00000000-0004-0000-0100-000027000000}"/>
  </hyperlinks>
  <pageMargins left="0.7" right="0.7" top="0.75" bottom="0.75" header="0.3" footer="0.3"/>
  <pageSetup paperSize="9" orientation="portrait" r:id="rId4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14"/>
  <sheetViews>
    <sheetView zoomScale="85" zoomScaleNormal="85" workbookViewId="0">
      <selection activeCell="B2" sqref="B2:AJ14"/>
    </sheetView>
  </sheetViews>
  <sheetFormatPr defaultRowHeight="14.25" x14ac:dyDescent="0.25"/>
  <cols>
    <col min="1" max="1" width="27.140625" style="22" customWidth="1"/>
    <col min="2" max="33" width="7" style="22" bestFit="1" customWidth="1"/>
    <col min="34" max="35" width="8.42578125" style="22" bestFit="1" customWidth="1"/>
    <col min="36" max="36" width="7" style="22" bestFit="1" customWidth="1"/>
    <col min="37" max="16384" width="9.140625" style="22"/>
  </cols>
  <sheetData>
    <row r="1" spans="1:36" ht="17.25" x14ac:dyDescent="0.25">
      <c r="A1" s="20" t="s">
        <v>8</v>
      </c>
      <c r="B1" s="44" t="s">
        <v>149</v>
      </c>
      <c r="C1" s="44" t="s">
        <v>150</v>
      </c>
      <c r="D1" s="44" t="s">
        <v>151</v>
      </c>
      <c r="E1" s="44" t="s">
        <v>152</v>
      </c>
      <c r="F1" s="44" t="s">
        <v>153</v>
      </c>
      <c r="G1" s="44" t="s">
        <v>154</v>
      </c>
      <c r="H1" s="44" t="s">
        <v>155</v>
      </c>
      <c r="I1" s="44" t="s">
        <v>156</v>
      </c>
      <c r="J1" s="44" t="s">
        <v>157</v>
      </c>
      <c r="K1" s="44" t="s">
        <v>158</v>
      </c>
      <c r="L1" s="44" t="s">
        <v>159</v>
      </c>
      <c r="M1" s="44" t="s">
        <v>160</v>
      </c>
      <c r="N1" s="44" t="s">
        <v>161</v>
      </c>
      <c r="O1" s="44" t="s">
        <v>162</v>
      </c>
      <c r="P1" s="44" t="s">
        <v>163</v>
      </c>
      <c r="Q1" s="44" t="s">
        <v>164</v>
      </c>
      <c r="R1" s="44" t="s">
        <v>165</v>
      </c>
      <c r="S1" s="44" t="s">
        <v>166</v>
      </c>
      <c r="T1" s="44" t="s">
        <v>167</v>
      </c>
      <c r="U1" s="44" t="s">
        <v>168</v>
      </c>
      <c r="V1" s="44" t="s">
        <v>169</v>
      </c>
      <c r="W1" s="44" t="s">
        <v>170</v>
      </c>
      <c r="X1" s="44" t="s">
        <v>171</v>
      </c>
      <c r="Y1" s="44" t="s">
        <v>172</v>
      </c>
      <c r="Z1" s="44" t="s">
        <v>173</v>
      </c>
      <c r="AA1" s="44" t="s">
        <v>174</v>
      </c>
      <c r="AB1" s="44" t="s">
        <v>175</v>
      </c>
      <c r="AC1" s="44" t="s">
        <v>176</v>
      </c>
      <c r="AD1" s="44" t="s">
        <v>177</v>
      </c>
      <c r="AE1" s="44" t="s">
        <v>178</v>
      </c>
      <c r="AF1" s="44" t="s">
        <v>179</v>
      </c>
      <c r="AG1" s="44" t="s">
        <v>180</v>
      </c>
      <c r="AH1" s="44" t="s">
        <v>561</v>
      </c>
      <c r="AI1" s="44" t="s">
        <v>678</v>
      </c>
      <c r="AJ1" s="44" t="s">
        <v>695</v>
      </c>
    </row>
    <row r="2" spans="1:36" x14ac:dyDescent="0.25">
      <c r="A2" s="42" t="s">
        <v>290</v>
      </c>
      <c r="B2" s="41">
        <v>58</v>
      </c>
      <c r="C2" s="41">
        <v>58</v>
      </c>
      <c r="D2" s="41">
        <v>58</v>
      </c>
      <c r="E2" s="41">
        <v>58</v>
      </c>
      <c r="F2" s="41">
        <v>58</v>
      </c>
      <c r="G2" s="41">
        <v>58</v>
      </c>
      <c r="H2" s="41">
        <v>58</v>
      </c>
      <c r="I2" s="41">
        <v>58</v>
      </c>
      <c r="J2" s="41">
        <v>61.1</v>
      </c>
      <c r="K2" s="41">
        <v>62.2</v>
      </c>
      <c r="L2" s="41">
        <v>64.599999999999994</v>
      </c>
      <c r="M2" s="41">
        <v>66.400000000000006</v>
      </c>
      <c r="N2" s="41">
        <v>68.5</v>
      </c>
      <c r="O2" s="41">
        <v>70.099999999999994</v>
      </c>
      <c r="P2" s="41">
        <v>72.2</v>
      </c>
      <c r="Q2" s="41">
        <v>75</v>
      </c>
      <c r="R2" s="41">
        <v>77.3</v>
      </c>
      <c r="S2" s="41">
        <v>79.099999999999994</v>
      </c>
      <c r="T2" s="41">
        <v>81.5</v>
      </c>
      <c r="U2" s="41">
        <v>83.3</v>
      </c>
      <c r="V2" s="41">
        <v>85.2</v>
      </c>
      <c r="W2" s="41">
        <v>87.1</v>
      </c>
      <c r="X2" s="41">
        <v>88.2</v>
      </c>
      <c r="Y2" s="41">
        <v>90</v>
      </c>
      <c r="Z2" s="41">
        <v>91.2</v>
      </c>
      <c r="AA2" s="41">
        <v>93.5</v>
      </c>
      <c r="AB2" s="41">
        <v>93.8</v>
      </c>
      <c r="AC2" s="41">
        <v>95.81</v>
      </c>
      <c r="AD2" s="41">
        <v>96.75</v>
      </c>
      <c r="AE2" s="41">
        <v>98.6</v>
      </c>
      <c r="AF2" s="41">
        <v>98.77</v>
      </c>
      <c r="AG2" s="41">
        <v>101.71</v>
      </c>
      <c r="AH2" s="41">
        <v>104.51</v>
      </c>
      <c r="AI2" s="41">
        <v>111.44</v>
      </c>
      <c r="AJ2" s="41"/>
    </row>
    <row r="3" spans="1:36" x14ac:dyDescent="0.25">
      <c r="A3" s="42" t="s">
        <v>291</v>
      </c>
      <c r="B3" s="40">
        <v>3</v>
      </c>
      <c r="C3" s="40">
        <v>3</v>
      </c>
      <c r="D3" s="40">
        <v>3</v>
      </c>
      <c r="E3" s="40">
        <v>3</v>
      </c>
      <c r="F3" s="40">
        <v>3</v>
      </c>
      <c r="G3" s="40">
        <v>3</v>
      </c>
      <c r="H3" s="40">
        <v>3</v>
      </c>
      <c r="I3" s="40">
        <v>3</v>
      </c>
      <c r="J3" s="40">
        <v>3</v>
      </c>
      <c r="K3" s="40">
        <v>3</v>
      </c>
      <c r="L3" s="40">
        <v>3</v>
      </c>
      <c r="M3" s="40">
        <v>3</v>
      </c>
      <c r="N3" s="40">
        <v>3</v>
      </c>
      <c r="O3" s="40">
        <v>3</v>
      </c>
      <c r="P3" s="40">
        <v>3.1</v>
      </c>
      <c r="Q3" s="40">
        <v>3.2</v>
      </c>
      <c r="R3" s="40">
        <v>3.75</v>
      </c>
      <c r="S3" s="40">
        <v>3.75</v>
      </c>
      <c r="T3" s="40">
        <v>4.5</v>
      </c>
      <c r="U3" s="40">
        <v>4.5</v>
      </c>
      <c r="V3" s="40">
        <v>4.63</v>
      </c>
      <c r="W3" s="40">
        <v>5.33</v>
      </c>
      <c r="X3" s="40">
        <v>5.53</v>
      </c>
      <c r="Y3" s="40">
        <v>5.93</v>
      </c>
      <c r="Z3" s="40">
        <v>6.2</v>
      </c>
      <c r="AA3" s="40">
        <v>6.95</v>
      </c>
      <c r="AB3" s="40">
        <v>7.61</v>
      </c>
      <c r="AC3" s="40">
        <v>9.36</v>
      </c>
      <c r="AD3" s="40">
        <v>10.51</v>
      </c>
      <c r="AE3" s="40">
        <v>13.36</v>
      </c>
      <c r="AF3" s="40">
        <v>14.81</v>
      </c>
      <c r="AG3" s="41">
        <v>16.97</v>
      </c>
      <c r="AH3" s="41">
        <v>18.39</v>
      </c>
      <c r="AI3" s="41">
        <v>20.04</v>
      </c>
      <c r="AJ3" s="41"/>
    </row>
    <row r="4" spans="1:36" x14ac:dyDescent="0.25">
      <c r="A4" s="42" t="s">
        <v>683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40">
        <v>75.959999999999994</v>
      </c>
      <c r="Y4" s="40">
        <v>253.64</v>
      </c>
      <c r="Z4" s="40">
        <v>253.64</v>
      </c>
      <c r="AA4" s="40">
        <v>253.64</v>
      </c>
      <c r="AB4" s="40">
        <v>253.64</v>
      </c>
      <c r="AC4" s="40">
        <v>253.64</v>
      </c>
      <c r="AD4" s="40">
        <v>253.64</v>
      </c>
      <c r="AE4" s="40">
        <v>255.64</v>
      </c>
      <c r="AF4" s="40">
        <v>255.64</v>
      </c>
      <c r="AG4" s="41">
        <v>329.6</v>
      </c>
      <c r="AH4" s="41">
        <v>330.85</v>
      </c>
      <c r="AI4" s="41">
        <v>331.65</v>
      </c>
      <c r="AJ4" s="41"/>
    </row>
    <row r="5" spans="1:36" x14ac:dyDescent="0.25">
      <c r="A5" s="42" t="s">
        <v>292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41">
        <v>64.28</v>
      </c>
      <c r="AH5" s="41">
        <v>65.099999999999994</v>
      </c>
      <c r="AI5" s="41">
        <v>65.099999999999994</v>
      </c>
      <c r="AJ5" s="41"/>
    </row>
    <row r="6" spans="1:36" x14ac:dyDescent="0.25">
      <c r="A6" s="42" t="s">
        <v>293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40">
        <v>4.13</v>
      </c>
      <c r="U6" s="40">
        <v>4.1399999999999997</v>
      </c>
      <c r="V6" s="40">
        <v>7.13</v>
      </c>
      <c r="W6" s="40">
        <v>7.14</v>
      </c>
      <c r="X6" s="46">
        <v>8.1280000000000001</v>
      </c>
      <c r="Y6" s="46">
        <v>8.1280000000000001</v>
      </c>
      <c r="Z6" s="40">
        <v>11.13</v>
      </c>
      <c r="AA6" s="40">
        <v>11.13</v>
      </c>
      <c r="AB6" s="40">
        <v>11.13</v>
      </c>
      <c r="AC6" s="40">
        <v>11.13</v>
      </c>
      <c r="AD6" s="40">
        <v>11.13</v>
      </c>
      <c r="AE6" s="40">
        <v>11.13</v>
      </c>
      <c r="AF6" s="40">
        <v>13.43</v>
      </c>
      <c r="AG6" s="41">
        <v>15.13</v>
      </c>
      <c r="AH6" s="41">
        <v>17.59</v>
      </c>
      <c r="AI6" s="41">
        <v>17.59</v>
      </c>
      <c r="AJ6" s="41"/>
    </row>
    <row r="7" spans="1:36" x14ac:dyDescent="0.25">
      <c r="A7" s="42" t="s">
        <v>294</v>
      </c>
      <c r="B7" s="40">
        <v>15</v>
      </c>
      <c r="C7" s="40">
        <v>15</v>
      </c>
      <c r="D7" s="40">
        <v>15</v>
      </c>
      <c r="E7" s="40">
        <v>15</v>
      </c>
      <c r="F7" s="40">
        <v>15</v>
      </c>
      <c r="G7" s="40">
        <v>15</v>
      </c>
      <c r="H7" s="40">
        <v>15.5</v>
      </c>
      <c r="I7" s="40">
        <v>15.5</v>
      </c>
      <c r="J7" s="40">
        <v>20</v>
      </c>
      <c r="K7" s="40">
        <v>20.5</v>
      </c>
      <c r="L7" s="40">
        <v>20.5</v>
      </c>
      <c r="M7" s="40">
        <v>22</v>
      </c>
      <c r="N7" s="40">
        <v>23.15</v>
      </c>
      <c r="O7" s="40">
        <v>24.7</v>
      </c>
      <c r="P7" s="40">
        <v>26.65</v>
      </c>
      <c r="Q7" s="40">
        <v>29</v>
      </c>
      <c r="R7" s="40">
        <v>31.85</v>
      </c>
      <c r="S7" s="40">
        <v>35.200000000000003</v>
      </c>
      <c r="T7" s="40">
        <v>39.049999999999997</v>
      </c>
      <c r="U7" s="40">
        <v>43.55</v>
      </c>
      <c r="V7" s="40">
        <v>50</v>
      </c>
      <c r="W7" s="40">
        <v>55.25</v>
      </c>
      <c r="X7" s="40">
        <v>62.15</v>
      </c>
      <c r="Y7" s="40">
        <v>71.05</v>
      </c>
      <c r="Z7" s="40">
        <v>81.25</v>
      </c>
      <c r="AA7" s="40">
        <v>85.86</v>
      </c>
      <c r="AB7" s="40">
        <v>88.44</v>
      </c>
      <c r="AC7" s="40">
        <v>91.45</v>
      </c>
      <c r="AD7" s="40">
        <v>94.85</v>
      </c>
      <c r="AE7" s="40">
        <v>98.65</v>
      </c>
      <c r="AF7" s="40">
        <v>102</v>
      </c>
      <c r="AG7" s="41">
        <v>110</v>
      </c>
      <c r="AH7" s="41">
        <v>112.5</v>
      </c>
      <c r="AI7" s="41">
        <v>113.45</v>
      </c>
      <c r="AJ7" s="41"/>
    </row>
    <row r="8" spans="1:36" x14ac:dyDescent="0.25">
      <c r="A8" s="42" t="s">
        <v>682</v>
      </c>
      <c r="B8" s="40">
        <v>75</v>
      </c>
      <c r="C8" s="40">
        <v>75</v>
      </c>
      <c r="D8" s="40">
        <v>75</v>
      </c>
      <c r="E8" s="40">
        <v>75</v>
      </c>
      <c r="F8" s="40">
        <v>75</v>
      </c>
      <c r="G8" s="40">
        <v>75</v>
      </c>
      <c r="H8" s="40">
        <v>75</v>
      </c>
      <c r="I8" s="40">
        <v>76</v>
      </c>
      <c r="J8" s="40">
        <v>77.5</v>
      </c>
      <c r="K8" s="40">
        <v>79</v>
      </c>
      <c r="L8" s="40">
        <v>80.5</v>
      </c>
      <c r="M8" s="40">
        <v>82</v>
      </c>
      <c r="N8" s="40">
        <v>84</v>
      </c>
      <c r="O8" s="40">
        <v>86</v>
      </c>
      <c r="P8" s="40">
        <v>88</v>
      </c>
      <c r="Q8" s="40">
        <v>90</v>
      </c>
      <c r="R8" s="40">
        <v>92</v>
      </c>
      <c r="S8" s="40">
        <v>94</v>
      </c>
      <c r="T8" s="40">
        <v>96</v>
      </c>
      <c r="U8" s="40">
        <v>98</v>
      </c>
      <c r="V8" s="40">
        <v>100</v>
      </c>
      <c r="W8" s="40">
        <v>101</v>
      </c>
      <c r="X8" s="40">
        <v>101.86</v>
      </c>
      <c r="Y8" s="40">
        <v>101.86</v>
      </c>
      <c r="Z8" s="40">
        <v>102</v>
      </c>
      <c r="AA8" s="40">
        <v>103.33</v>
      </c>
      <c r="AB8" s="40">
        <v>105.9</v>
      </c>
      <c r="AC8" s="40">
        <v>107.785</v>
      </c>
      <c r="AD8" s="40">
        <v>109.66</v>
      </c>
      <c r="AE8" s="40">
        <v>109.66</v>
      </c>
      <c r="AF8" s="40">
        <v>115.18</v>
      </c>
      <c r="AG8" s="41">
        <v>116.93</v>
      </c>
      <c r="AH8" s="41">
        <v>122.89</v>
      </c>
      <c r="AI8" s="41">
        <v>128.51</v>
      </c>
      <c r="AJ8" s="41"/>
    </row>
    <row r="9" spans="1:36" x14ac:dyDescent="0.25">
      <c r="A9" s="42" t="s">
        <v>295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41">
        <v>75.8</v>
      </c>
      <c r="AH9" s="41">
        <v>75.8</v>
      </c>
      <c r="AI9" s="41">
        <v>75.8</v>
      </c>
      <c r="AJ9" s="41"/>
    </row>
    <row r="10" spans="1:36" x14ac:dyDescent="0.25">
      <c r="A10" s="42" t="s">
        <v>296</v>
      </c>
      <c r="B10" s="68"/>
      <c r="C10" s="68"/>
      <c r="D10" s="68"/>
      <c r="E10" s="68"/>
      <c r="F10" s="68"/>
      <c r="G10" s="68"/>
      <c r="H10" s="40">
        <v>60</v>
      </c>
      <c r="I10" s="40">
        <v>60</v>
      </c>
      <c r="J10" s="40">
        <v>60</v>
      </c>
      <c r="K10" s="40">
        <v>59.3</v>
      </c>
      <c r="L10" s="40">
        <v>59.380000000000024</v>
      </c>
      <c r="M10" s="40">
        <v>59.380000000000024</v>
      </c>
      <c r="N10" s="40">
        <v>59.780000000000022</v>
      </c>
      <c r="O10" s="40">
        <v>60.980000000000025</v>
      </c>
      <c r="P10" s="40">
        <v>61.680000000000028</v>
      </c>
      <c r="Q10" s="40">
        <v>62.28000000000003</v>
      </c>
      <c r="R10" s="40">
        <v>63.080000000000027</v>
      </c>
      <c r="S10" s="40">
        <v>65.380000000000024</v>
      </c>
      <c r="T10" s="40">
        <v>67.080000000000027</v>
      </c>
      <c r="U10" s="40">
        <v>68.380000000000024</v>
      </c>
      <c r="V10" s="40">
        <v>69.180000000000021</v>
      </c>
      <c r="W10" s="40">
        <v>71.280000000000015</v>
      </c>
      <c r="X10" s="40">
        <v>71.88000000000001</v>
      </c>
      <c r="Y10" s="40">
        <v>73.88000000000001</v>
      </c>
      <c r="Z10" s="40">
        <v>74.98</v>
      </c>
      <c r="AA10" s="40">
        <v>76.58</v>
      </c>
      <c r="AB10" s="40">
        <v>78.38</v>
      </c>
      <c r="AC10" s="40">
        <v>79.58</v>
      </c>
      <c r="AD10" s="40">
        <v>84.08</v>
      </c>
      <c r="AE10" s="40">
        <v>84.983000000000004</v>
      </c>
      <c r="AF10" s="40">
        <v>85.98</v>
      </c>
      <c r="AG10" s="41">
        <v>86.68</v>
      </c>
      <c r="AH10" s="41">
        <v>86.68</v>
      </c>
      <c r="AI10" s="41">
        <v>87.48</v>
      </c>
      <c r="AJ10" s="41"/>
    </row>
    <row r="11" spans="1:36" x14ac:dyDescent="0.25">
      <c r="A11" s="45" t="s">
        <v>667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41"/>
      <c r="AH11" s="41">
        <v>115.09</v>
      </c>
      <c r="AI11" s="41">
        <v>115.09</v>
      </c>
      <c r="AJ11" s="41"/>
    </row>
    <row r="12" spans="1:36" x14ac:dyDescent="0.25">
      <c r="A12" s="42" t="s">
        <v>297</v>
      </c>
      <c r="B12" s="68"/>
      <c r="C12" s="68"/>
      <c r="D12" s="40">
        <v>6.4</v>
      </c>
      <c r="E12" s="68">
        <v>6.4</v>
      </c>
      <c r="F12" s="68">
        <v>6.4</v>
      </c>
      <c r="G12" s="68">
        <v>6.4</v>
      </c>
      <c r="H12" s="68">
        <v>6.4</v>
      </c>
      <c r="I12" s="68">
        <v>6.4</v>
      </c>
      <c r="J12" s="68">
        <v>6.4</v>
      </c>
      <c r="K12" s="68">
        <v>6.4</v>
      </c>
      <c r="L12" s="68">
        <v>6.4</v>
      </c>
      <c r="M12" s="40">
        <v>6.4</v>
      </c>
      <c r="N12" s="40">
        <v>6.4</v>
      </c>
      <c r="O12" s="40">
        <v>6.4</v>
      </c>
      <c r="P12" s="40">
        <v>6.4</v>
      </c>
      <c r="Q12" s="40">
        <v>6.4</v>
      </c>
      <c r="R12" s="40">
        <v>6.4</v>
      </c>
      <c r="S12" s="40">
        <v>6.4</v>
      </c>
      <c r="T12" s="40">
        <v>6.4</v>
      </c>
      <c r="U12" s="40">
        <v>6.4</v>
      </c>
      <c r="V12" s="40">
        <v>6.4</v>
      </c>
      <c r="W12" s="40">
        <v>6.4</v>
      </c>
      <c r="X12" s="40">
        <v>12.6</v>
      </c>
      <c r="Y12" s="40">
        <v>12.6</v>
      </c>
      <c r="Z12" s="40">
        <v>12.6</v>
      </c>
      <c r="AA12" s="40">
        <v>12.6</v>
      </c>
      <c r="AB12" s="40">
        <v>20.64</v>
      </c>
      <c r="AC12" s="40">
        <v>20.94</v>
      </c>
      <c r="AD12" s="40">
        <v>21.56</v>
      </c>
      <c r="AE12" s="40">
        <v>22.84</v>
      </c>
      <c r="AF12" s="40">
        <v>25.84</v>
      </c>
      <c r="AG12" s="41">
        <v>26.5</v>
      </c>
      <c r="AH12" s="41">
        <v>27.04</v>
      </c>
      <c r="AI12" s="41">
        <v>27.51</v>
      </c>
      <c r="AJ12" s="41"/>
    </row>
    <row r="13" spans="1:36" x14ac:dyDescent="0.25">
      <c r="A13" s="42" t="s">
        <v>298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40">
        <v>21</v>
      </c>
      <c r="AD13" s="40">
        <v>26.3</v>
      </c>
      <c r="AE13" s="40">
        <v>26.3</v>
      </c>
      <c r="AF13" s="40">
        <v>26.3</v>
      </c>
      <c r="AG13" s="41">
        <v>26.3</v>
      </c>
      <c r="AH13" s="41">
        <v>26.3</v>
      </c>
      <c r="AI13" s="41">
        <v>26.3</v>
      </c>
      <c r="AJ13" s="41"/>
    </row>
    <row r="14" spans="1:36" s="36" customFormat="1" x14ac:dyDescent="0.25">
      <c r="A14" s="43" t="s">
        <v>696</v>
      </c>
      <c r="B14" s="51">
        <f t="shared" ref="B14:AJ14" si="0">SUM(B2:B13)</f>
        <v>151</v>
      </c>
      <c r="C14" s="51">
        <f t="shared" si="0"/>
        <v>151</v>
      </c>
      <c r="D14" s="51">
        <f t="shared" si="0"/>
        <v>157.4</v>
      </c>
      <c r="E14" s="51">
        <f t="shared" si="0"/>
        <v>157.4</v>
      </c>
      <c r="F14" s="51">
        <f t="shared" si="0"/>
        <v>157.4</v>
      </c>
      <c r="G14" s="51">
        <f t="shared" si="0"/>
        <v>157.4</v>
      </c>
      <c r="H14" s="51">
        <f t="shared" si="0"/>
        <v>217.9</v>
      </c>
      <c r="I14" s="51">
        <f t="shared" si="0"/>
        <v>218.9</v>
      </c>
      <c r="J14" s="51">
        <f t="shared" si="0"/>
        <v>228</v>
      </c>
      <c r="K14" s="51">
        <f t="shared" si="0"/>
        <v>230.4</v>
      </c>
      <c r="L14" s="51">
        <f t="shared" si="0"/>
        <v>234.38000000000002</v>
      </c>
      <c r="M14" s="51">
        <f t="shared" si="0"/>
        <v>239.18000000000004</v>
      </c>
      <c r="N14" s="51">
        <f t="shared" si="0"/>
        <v>244.83000000000004</v>
      </c>
      <c r="O14" s="51">
        <f t="shared" si="0"/>
        <v>251.18000000000004</v>
      </c>
      <c r="P14" s="51">
        <f t="shared" si="0"/>
        <v>258.03000000000003</v>
      </c>
      <c r="Q14" s="51">
        <f t="shared" si="0"/>
        <v>265.88</v>
      </c>
      <c r="R14" s="51">
        <f t="shared" si="0"/>
        <v>274.38</v>
      </c>
      <c r="S14" s="51">
        <f t="shared" si="0"/>
        <v>283.83000000000004</v>
      </c>
      <c r="T14" s="51">
        <f t="shared" si="0"/>
        <v>298.66000000000003</v>
      </c>
      <c r="U14" s="51">
        <f t="shared" si="0"/>
        <v>308.27</v>
      </c>
      <c r="V14" s="51">
        <f t="shared" si="0"/>
        <v>322.53999999999996</v>
      </c>
      <c r="W14" s="51">
        <f t="shared" si="0"/>
        <v>333.5</v>
      </c>
      <c r="X14" s="51">
        <f t="shared" si="0"/>
        <v>426.30799999999999</v>
      </c>
      <c r="Y14" s="51">
        <f t="shared" si="0"/>
        <v>617.08799999999997</v>
      </c>
      <c r="Z14" s="51">
        <f t="shared" si="0"/>
        <v>633</v>
      </c>
      <c r="AA14" s="51">
        <f t="shared" si="0"/>
        <v>643.59</v>
      </c>
      <c r="AB14" s="51">
        <f t="shared" si="0"/>
        <v>659.54</v>
      </c>
      <c r="AC14" s="51">
        <f t="shared" si="0"/>
        <v>690.69500000000005</v>
      </c>
      <c r="AD14" s="51">
        <f t="shared" si="0"/>
        <v>708.4799999999999</v>
      </c>
      <c r="AE14" s="51">
        <f t="shared" si="0"/>
        <v>721.1629999999999</v>
      </c>
      <c r="AF14" s="51">
        <f t="shared" si="0"/>
        <v>737.94999999999993</v>
      </c>
      <c r="AG14" s="51">
        <f t="shared" si="0"/>
        <v>969.90000000000009</v>
      </c>
      <c r="AH14" s="51">
        <f t="shared" si="0"/>
        <v>1102.7399999999998</v>
      </c>
      <c r="AI14" s="51">
        <f t="shared" si="0"/>
        <v>1119.96</v>
      </c>
      <c r="AJ14" s="51">
        <f t="shared" si="0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J25"/>
  <sheetViews>
    <sheetView zoomScale="85" zoomScaleNormal="85" workbookViewId="0">
      <selection activeCell="B2" sqref="B2:AJ18"/>
    </sheetView>
  </sheetViews>
  <sheetFormatPr defaultRowHeight="14.25" x14ac:dyDescent="0.25"/>
  <cols>
    <col min="1" max="1" width="41.42578125" style="22" bestFit="1" customWidth="1"/>
    <col min="2" max="36" width="7" style="22" bestFit="1" customWidth="1"/>
    <col min="37" max="16384" width="9.140625" style="22"/>
  </cols>
  <sheetData>
    <row r="1" spans="1:36" ht="17.25" x14ac:dyDescent="0.25">
      <c r="A1" s="20" t="s">
        <v>9</v>
      </c>
      <c r="B1" s="44" t="s">
        <v>149</v>
      </c>
      <c r="C1" s="44" t="s">
        <v>150</v>
      </c>
      <c r="D1" s="44" t="s">
        <v>151</v>
      </c>
      <c r="E1" s="44" t="s">
        <v>152</v>
      </c>
      <c r="F1" s="44" t="s">
        <v>153</v>
      </c>
      <c r="G1" s="44" t="s">
        <v>154</v>
      </c>
      <c r="H1" s="44" t="s">
        <v>155</v>
      </c>
      <c r="I1" s="44" t="s">
        <v>156</v>
      </c>
      <c r="J1" s="44" t="s">
        <v>157</v>
      </c>
      <c r="K1" s="44" t="s">
        <v>158</v>
      </c>
      <c r="L1" s="44" t="s">
        <v>159</v>
      </c>
      <c r="M1" s="44" t="s">
        <v>160</v>
      </c>
      <c r="N1" s="44" t="s">
        <v>161</v>
      </c>
      <c r="O1" s="44" t="s">
        <v>162</v>
      </c>
      <c r="P1" s="44" t="s">
        <v>163</v>
      </c>
      <c r="Q1" s="44" t="s">
        <v>164</v>
      </c>
      <c r="R1" s="44" t="s">
        <v>165</v>
      </c>
      <c r="S1" s="44" t="s">
        <v>166</v>
      </c>
      <c r="T1" s="44" t="s">
        <v>167</v>
      </c>
      <c r="U1" s="44" t="s">
        <v>168</v>
      </c>
      <c r="V1" s="44" t="s">
        <v>169</v>
      </c>
      <c r="W1" s="44" t="s">
        <v>170</v>
      </c>
      <c r="X1" s="44" t="s">
        <v>171</v>
      </c>
      <c r="Y1" s="44" t="s">
        <v>172</v>
      </c>
      <c r="Z1" s="44" t="s">
        <v>173</v>
      </c>
      <c r="AA1" s="44" t="s">
        <v>174</v>
      </c>
      <c r="AB1" s="44" t="s">
        <v>175</v>
      </c>
      <c r="AC1" s="44" t="s">
        <v>176</v>
      </c>
      <c r="AD1" s="44" t="s">
        <v>177</v>
      </c>
      <c r="AE1" s="44" t="s">
        <v>178</v>
      </c>
      <c r="AF1" s="44" t="s">
        <v>179</v>
      </c>
      <c r="AG1" s="44" t="s">
        <v>180</v>
      </c>
      <c r="AH1" s="44" t="s">
        <v>561</v>
      </c>
      <c r="AI1" s="44" t="s">
        <v>678</v>
      </c>
      <c r="AJ1" s="44" t="s">
        <v>695</v>
      </c>
    </row>
    <row r="2" spans="1:36" x14ac:dyDescent="0.25">
      <c r="A2" s="42" t="s">
        <v>299</v>
      </c>
      <c r="B2" s="40">
        <v>3</v>
      </c>
      <c r="C2" s="40">
        <v>3</v>
      </c>
      <c r="D2" s="40">
        <v>3</v>
      </c>
      <c r="E2" s="40">
        <v>3</v>
      </c>
      <c r="F2" s="40">
        <v>3</v>
      </c>
      <c r="G2" s="40">
        <v>3</v>
      </c>
      <c r="H2" s="40">
        <v>3</v>
      </c>
      <c r="I2" s="40">
        <v>3</v>
      </c>
      <c r="J2" s="40">
        <v>3</v>
      </c>
      <c r="K2" s="40">
        <v>3</v>
      </c>
      <c r="L2" s="40">
        <v>3</v>
      </c>
      <c r="M2" s="40">
        <v>3</v>
      </c>
      <c r="N2" s="40">
        <v>3</v>
      </c>
      <c r="O2" s="40">
        <v>3</v>
      </c>
      <c r="P2" s="40">
        <v>3</v>
      </c>
      <c r="Q2" s="40">
        <v>3</v>
      </c>
      <c r="R2" s="40">
        <v>8.1999999999999993</v>
      </c>
      <c r="S2" s="40">
        <v>8.1999999999999993</v>
      </c>
      <c r="T2" s="40">
        <v>8.1999999999999993</v>
      </c>
      <c r="U2" s="40">
        <v>8.1999999999999993</v>
      </c>
      <c r="V2" s="40">
        <v>8.1999999999999993</v>
      </c>
      <c r="W2" s="40">
        <v>8.1999999999999993</v>
      </c>
      <c r="X2" s="40">
        <v>8.1999999999999993</v>
      </c>
      <c r="Y2" s="40">
        <v>8.1999999999999993</v>
      </c>
      <c r="Z2" s="40">
        <v>8.1999999999999993</v>
      </c>
      <c r="AA2" s="40">
        <v>8.1999999999999993</v>
      </c>
      <c r="AB2" s="40">
        <v>8.1999999999999993</v>
      </c>
      <c r="AC2" s="40">
        <v>8.1999999999999993</v>
      </c>
      <c r="AD2" s="40">
        <v>8.1999999999999993</v>
      </c>
      <c r="AE2" s="40">
        <v>8.1999999999999993</v>
      </c>
      <c r="AF2" s="40">
        <v>10.199999999999999</v>
      </c>
      <c r="AG2" s="40">
        <v>10.199999999999999</v>
      </c>
      <c r="AH2" s="40">
        <v>10.199999999999999</v>
      </c>
      <c r="AI2" s="40">
        <v>10.199999999999999</v>
      </c>
      <c r="AJ2" s="40"/>
    </row>
    <row r="3" spans="1:36" x14ac:dyDescent="0.25">
      <c r="A3" s="42" t="s">
        <v>300</v>
      </c>
      <c r="B3" s="70">
        <v>4.47</v>
      </c>
      <c r="C3" s="70">
        <v>4.47</v>
      </c>
      <c r="D3" s="70">
        <v>4.47</v>
      </c>
      <c r="E3" s="70">
        <v>5.05</v>
      </c>
      <c r="F3" s="70">
        <v>5.05</v>
      </c>
      <c r="G3" s="70">
        <v>5.63</v>
      </c>
      <c r="H3" s="70">
        <v>5.63</v>
      </c>
      <c r="I3" s="70">
        <v>5.63</v>
      </c>
      <c r="J3" s="70">
        <v>6.36</v>
      </c>
      <c r="K3" s="70">
        <v>6.36</v>
      </c>
      <c r="L3" s="70">
        <v>6.36</v>
      </c>
      <c r="M3" s="70">
        <v>6.36</v>
      </c>
      <c r="N3" s="70">
        <v>7.01</v>
      </c>
      <c r="O3" s="70">
        <v>7.01</v>
      </c>
      <c r="P3" s="70">
        <v>7.01</v>
      </c>
      <c r="Q3" s="70">
        <v>7.01</v>
      </c>
      <c r="R3" s="70">
        <v>7.01</v>
      </c>
      <c r="S3" s="70">
        <v>7.49</v>
      </c>
      <c r="T3" s="70">
        <v>7.49</v>
      </c>
      <c r="U3" s="70">
        <v>7.99</v>
      </c>
      <c r="V3" s="70">
        <v>7.99</v>
      </c>
      <c r="W3" s="70">
        <v>8.49</v>
      </c>
      <c r="X3" s="70">
        <v>8.49</v>
      </c>
      <c r="Y3" s="70">
        <v>8.49</v>
      </c>
      <c r="Z3" s="70">
        <v>8.66</v>
      </c>
      <c r="AA3" s="70">
        <v>8.66</v>
      </c>
      <c r="AB3" s="70">
        <v>9.06</v>
      </c>
      <c r="AC3" s="70">
        <v>9.36</v>
      </c>
      <c r="AD3" s="70">
        <v>9.36</v>
      </c>
      <c r="AE3" s="70">
        <v>9.9700000000000006</v>
      </c>
      <c r="AF3" s="70">
        <v>9.9700000000000006</v>
      </c>
      <c r="AG3" s="70">
        <v>10.97</v>
      </c>
      <c r="AH3" s="40">
        <v>10.97</v>
      </c>
      <c r="AI3" s="40">
        <v>11.17</v>
      </c>
      <c r="AJ3" s="40"/>
    </row>
    <row r="4" spans="1:36" x14ac:dyDescent="0.25">
      <c r="A4" s="42" t="s">
        <v>301</v>
      </c>
      <c r="B4" s="40">
        <v>2.4</v>
      </c>
      <c r="C4" s="40">
        <v>2.4</v>
      </c>
      <c r="D4" s="40">
        <v>2.4</v>
      </c>
      <c r="E4" s="40">
        <v>2.4</v>
      </c>
      <c r="F4" s="40">
        <v>2.4</v>
      </c>
      <c r="G4" s="40">
        <v>2.4</v>
      </c>
      <c r="H4" s="40">
        <v>2.4</v>
      </c>
      <c r="I4" s="40">
        <v>2.4</v>
      </c>
      <c r="J4" s="40">
        <v>2.4</v>
      </c>
      <c r="K4" s="40">
        <v>2.4</v>
      </c>
      <c r="L4" s="40">
        <v>2.4</v>
      </c>
      <c r="M4" s="40">
        <v>2.4</v>
      </c>
      <c r="N4" s="40">
        <v>2.4</v>
      </c>
      <c r="O4" s="40">
        <v>2.4</v>
      </c>
      <c r="P4" s="40">
        <v>2.4</v>
      </c>
      <c r="Q4" s="40">
        <v>2.4</v>
      </c>
      <c r="R4" s="40">
        <v>2.4</v>
      </c>
      <c r="S4" s="40">
        <v>2.4</v>
      </c>
      <c r="T4" s="40">
        <v>2.4</v>
      </c>
      <c r="U4" s="40">
        <v>3.8</v>
      </c>
      <c r="V4" s="40">
        <v>3.8</v>
      </c>
      <c r="W4" s="40">
        <v>3.8</v>
      </c>
      <c r="X4" s="40">
        <v>3.8</v>
      </c>
      <c r="Y4" s="40">
        <v>3.8</v>
      </c>
      <c r="Z4" s="40">
        <v>3.8</v>
      </c>
      <c r="AA4" s="40">
        <v>3.8</v>
      </c>
      <c r="AB4" s="40">
        <v>3.8</v>
      </c>
      <c r="AC4" s="40">
        <v>3.8</v>
      </c>
      <c r="AD4" s="40">
        <v>5</v>
      </c>
      <c r="AE4" s="40">
        <v>6.2</v>
      </c>
      <c r="AF4" s="40">
        <v>6.6</v>
      </c>
      <c r="AG4" s="40">
        <v>6.6</v>
      </c>
      <c r="AH4" s="40">
        <v>6.6</v>
      </c>
      <c r="AI4" s="40">
        <v>6.6</v>
      </c>
      <c r="AJ4" s="40"/>
    </row>
    <row r="5" spans="1:36" x14ac:dyDescent="0.25">
      <c r="A5" s="42" t="s">
        <v>302</v>
      </c>
      <c r="B5" s="40">
        <v>4.8</v>
      </c>
      <c r="C5" s="40">
        <v>4.8</v>
      </c>
      <c r="D5" s="40">
        <v>4.8</v>
      </c>
      <c r="E5" s="40">
        <v>4.8</v>
      </c>
      <c r="F5" s="40">
        <v>4.8</v>
      </c>
      <c r="G5" s="40">
        <v>4.8</v>
      </c>
      <c r="H5" s="40">
        <v>4.8</v>
      </c>
      <c r="I5" s="40">
        <v>4.8</v>
      </c>
      <c r="J5" s="40">
        <v>4.8</v>
      </c>
      <c r="K5" s="40">
        <v>4.8</v>
      </c>
      <c r="L5" s="40">
        <v>4.8</v>
      </c>
      <c r="M5" s="40">
        <v>4.8</v>
      </c>
      <c r="N5" s="40">
        <v>4.8</v>
      </c>
      <c r="O5" s="40">
        <v>4.8</v>
      </c>
      <c r="P5" s="40">
        <v>4.8</v>
      </c>
      <c r="Q5" s="40">
        <v>4.8</v>
      </c>
      <c r="R5" s="40">
        <v>4.8</v>
      </c>
      <c r="S5" s="40">
        <v>4.8</v>
      </c>
      <c r="T5" s="40">
        <v>10.88</v>
      </c>
      <c r="U5" s="40">
        <v>10.88</v>
      </c>
      <c r="V5" s="40">
        <v>10.88</v>
      </c>
      <c r="W5" s="40">
        <v>10.88</v>
      </c>
      <c r="X5" s="40">
        <v>10.88</v>
      </c>
      <c r="Y5" s="40">
        <v>10.88</v>
      </c>
      <c r="Z5" s="40">
        <v>10.88</v>
      </c>
      <c r="AA5" s="40">
        <v>10.88</v>
      </c>
      <c r="AB5" s="40">
        <v>10.88</v>
      </c>
      <c r="AC5" s="40">
        <v>10.88</v>
      </c>
      <c r="AD5" s="40">
        <v>10.88</v>
      </c>
      <c r="AE5" s="40">
        <v>10.88</v>
      </c>
      <c r="AF5" s="40">
        <v>10.88</v>
      </c>
      <c r="AG5" s="40">
        <v>10.88</v>
      </c>
      <c r="AH5" s="40">
        <v>10.88</v>
      </c>
      <c r="AI5" s="40">
        <v>10.88</v>
      </c>
      <c r="AJ5" s="40"/>
    </row>
    <row r="6" spans="1:36" x14ac:dyDescent="0.25">
      <c r="A6" s="42" t="s">
        <v>303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0.56000000000000005</v>
      </c>
      <c r="R6" s="40">
        <v>4.3600000000000003</v>
      </c>
      <c r="S6" s="40">
        <v>4.3600000000000003</v>
      </c>
      <c r="T6" s="40">
        <v>4.3600000000000003</v>
      </c>
      <c r="U6" s="40">
        <v>6.56</v>
      </c>
      <c r="V6" s="40">
        <v>6.56</v>
      </c>
      <c r="W6" s="40">
        <v>6.56</v>
      </c>
      <c r="X6" s="40">
        <v>6.56</v>
      </c>
      <c r="Y6" s="40">
        <v>6.56</v>
      </c>
      <c r="Z6" s="40">
        <v>6.56</v>
      </c>
      <c r="AA6" s="40">
        <v>6.56</v>
      </c>
      <c r="AB6" s="40">
        <v>6.56</v>
      </c>
      <c r="AC6" s="40">
        <v>6.56</v>
      </c>
      <c r="AD6" s="40" t="s">
        <v>560</v>
      </c>
      <c r="AE6" s="40">
        <v>11.56</v>
      </c>
      <c r="AF6" s="40">
        <v>11.56</v>
      </c>
      <c r="AG6" s="40">
        <v>11.56</v>
      </c>
      <c r="AH6" s="40">
        <v>11.56</v>
      </c>
      <c r="AI6" s="40">
        <v>12.1</v>
      </c>
      <c r="AJ6" s="40"/>
    </row>
    <row r="7" spans="1:36" x14ac:dyDescent="0.25">
      <c r="A7" s="42" t="s">
        <v>304</v>
      </c>
      <c r="B7" s="40">
        <v>3.97</v>
      </c>
      <c r="C7" s="40">
        <v>3.97</v>
      </c>
      <c r="D7" s="40">
        <v>3.97</v>
      </c>
      <c r="E7" s="40">
        <v>3.97</v>
      </c>
      <c r="F7" s="40">
        <v>3.97</v>
      </c>
      <c r="G7" s="40">
        <v>3.97</v>
      </c>
      <c r="H7" s="40">
        <v>3.97</v>
      </c>
      <c r="I7" s="40">
        <v>3.97</v>
      </c>
      <c r="J7" s="40">
        <v>3.97</v>
      </c>
      <c r="K7" s="40">
        <v>3.97</v>
      </c>
      <c r="L7" s="40">
        <v>3.97</v>
      </c>
      <c r="M7" s="40">
        <v>3.97</v>
      </c>
      <c r="N7" s="40">
        <v>3.97</v>
      </c>
      <c r="O7" s="40">
        <v>3.97</v>
      </c>
      <c r="P7" s="40">
        <v>3.97</v>
      </c>
      <c r="Q7" s="40">
        <v>4.0720000000000001</v>
      </c>
      <c r="R7" s="40">
        <v>4.0720000000000001</v>
      </c>
      <c r="S7" s="40">
        <v>4.07</v>
      </c>
      <c r="T7" s="40">
        <v>4.47</v>
      </c>
      <c r="U7" s="40">
        <v>4.47</v>
      </c>
      <c r="V7" s="40">
        <v>4.47</v>
      </c>
      <c r="W7" s="40">
        <v>4.47</v>
      </c>
      <c r="X7" s="40">
        <v>4.47</v>
      </c>
      <c r="Y7" s="40">
        <v>4.47</v>
      </c>
      <c r="Z7" s="40">
        <v>4.47</v>
      </c>
      <c r="AA7" s="40">
        <v>4.47</v>
      </c>
      <c r="AB7" s="40">
        <v>4.57</v>
      </c>
      <c r="AC7" s="40">
        <v>4.57</v>
      </c>
      <c r="AD7" s="40">
        <v>5.17</v>
      </c>
      <c r="AE7" s="40">
        <v>5.17</v>
      </c>
      <c r="AF7" s="40">
        <v>5.17</v>
      </c>
      <c r="AG7" s="40">
        <v>5.17</v>
      </c>
      <c r="AH7" s="40">
        <v>5.17</v>
      </c>
      <c r="AI7" s="40">
        <v>5.17</v>
      </c>
      <c r="AJ7" s="40"/>
    </row>
    <row r="8" spans="1:36" x14ac:dyDescent="0.25">
      <c r="A8" s="42" t="s">
        <v>305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  <c r="H8" s="40">
        <v>2.6219999999999999</v>
      </c>
      <c r="I8" s="40">
        <v>2.6219999999999999</v>
      </c>
      <c r="J8" s="40">
        <v>5.1515000000000004</v>
      </c>
      <c r="K8" s="40">
        <v>5.1515000000000004</v>
      </c>
      <c r="L8" s="40">
        <v>5.1515000000000004</v>
      </c>
      <c r="M8" s="40">
        <v>5.1515000000000004</v>
      </c>
      <c r="N8" s="40">
        <v>5.1515000000000004</v>
      </c>
      <c r="O8" s="40">
        <v>5.1515000000000004</v>
      </c>
      <c r="P8" s="40">
        <v>5.1515000000000004</v>
      </c>
      <c r="Q8" s="40">
        <v>5.1515000000000004</v>
      </c>
      <c r="R8" s="40">
        <v>5.7214999999999998</v>
      </c>
      <c r="S8" s="40">
        <v>5.7214999999999998</v>
      </c>
      <c r="T8" s="40">
        <v>5.7214999999999998</v>
      </c>
      <c r="U8" s="40">
        <v>5.7214999999999998</v>
      </c>
      <c r="V8" s="40">
        <v>5.7214999999999998</v>
      </c>
      <c r="W8" s="40">
        <v>5.7214999999999998</v>
      </c>
      <c r="X8" s="40">
        <v>5.7214999999999998</v>
      </c>
      <c r="Y8" s="40">
        <v>5.7214999999999998</v>
      </c>
      <c r="Z8" s="40">
        <v>5.7214999999999998</v>
      </c>
      <c r="AA8" s="40">
        <v>5.7214999999999998</v>
      </c>
      <c r="AB8" s="40">
        <v>5.7214999999999998</v>
      </c>
      <c r="AC8" s="40">
        <v>5.7214999999999998</v>
      </c>
      <c r="AD8" s="40">
        <v>5.7214999999999998</v>
      </c>
      <c r="AE8" s="40">
        <v>5.7214999999999998</v>
      </c>
      <c r="AF8" s="40">
        <v>5.7214999999999998</v>
      </c>
      <c r="AG8" s="40">
        <v>5.7214999999999998</v>
      </c>
      <c r="AH8" s="40">
        <v>5.7214999999999998</v>
      </c>
      <c r="AI8" s="40">
        <v>5.7214999999999998</v>
      </c>
      <c r="AJ8" s="40"/>
    </row>
    <row r="9" spans="1:36" x14ac:dyDescent="0.25">
      <c r="A9" s="42" t="s">
        <v>685</v>
      </c>
      <c r="B9" s="40">
        <v>17.059999999999999</v>
      </c>
      <c r="C9" s="41">
        <v>17.059999999999999</v>
      </c>
      <c r="D9" s="41">
        <v>17.059999999999999</v>
      </c>
      <c r="E9" s="41">
        <v>17.059999999999999</v>
      </c>
      <c r="F9" s="41">
        <v>17.059999999999999</v>
      </c>
      <c r="G9" s="41">
        <v>17.059999999999999</v>
      </c>
      <c r="H9" s="41">
        <v>17.059999999999999</v>
      </c>
      <c r="I9" s="41">
        <v>17.059999999999999</v>
      </c>
      <c r="J9" s="41">
        <v>17.059999999999999</v>
      </c>
      <c r="K9" s="41">
        <v>17.059999999999999</v>
      </c>
      <c r="L9" s="41">
        <v>17.059999999999999</v>
      </c>
      <c r="M9" s="41">
        <v>17.059999999999999</v>
      </c>
      <c r="N9" s="41">
        <v>17.059999999999999</v>
      </c>
      <c r="O9" s="41">
        <v>17.059999999999999</v>
      </c>
      <c r="P9" s="41">
        <v>17.059999999999999</v>
      </c>
      <c r="Q9" s="41">
        <v>17.059999999999999</v>
      </c>
      <c r="R9" s="41">
        <v>17.059999999999999</v>
      </c>
      <c r="S9" s="41">
        <v>17.059999999999999</v>
      </c>
      <c r="T9" s="41">
        <v>17.059999999999999</v>
      </c>
      <c r="U9" s="41">
        <v>17.46</v>
      </c>
      <c r="V9" s="41">
        <v>17.46</v>
      </c>
      <c r="W9" s="41">
        <v>17.46</v>
      </c>
      <c r="X9" s="41">
        <v>18.57</v>
      </c>
      <c r="Y9" s="41">
        <v>18.98</v>
      </c>
      <c r="Z9" s="41">
        <v>18.98</v>
      </c>
      <c r="AA9" s="41">
        <v>19.54</v>
      </c>
      <c r="AB9" s="41">
        <v>20.100000000000001</v>
      </c>
      <c r="AC9" s="41">
        <v>20.04</v>
      </c>
      <c r="AD9" s="41">
        <v>20.23</v>
      </c>
      <c r="AE9" s="41">
        <v>20.23</v>
      </c>
      <c r="AF9" s="41">
        <v>20.23</v>
      </c>
      <c r="AG9" s="41">
        <v>20.23</v>
      </c>
      <c r="AH9" s="40">
        <v>20.28</v>
      </c>
      <c r="AI9" s="40">
        <v>21.59</v>
      </c>
      <c r="AJ9" s="40"/>
    </row>
    <row r="10" spans="1:36" x14ac:dyDescent="0.25">
      <c r="A10" s="42" t="s">
        <v>684</v>
      </c>
      <c r="B10" s="40">
        <v>27</v>
      </c>
      <c r="C10" s="71">
        <v>27.37</v>
      </c>
      <c r="D10" s="71">
        <v>27.37</v>
      </c>
      <c r="E10" s="71">
        <v>28.79</v>
      </c>
      <c r="F10" s="71">
        <v>28.79</v>
      </c>
      <c r="G10" s="71">
        <v>30.25</v>
      </c>
      <c r="H10" s="71">
        <v>30.57</v>
      </c>
      <c r="I10" s="71">
        <v>31.67</v>
      </c>
      <c r="J10" s="71">
        <v>31.85</v>
      </c>
      <c r="K10" s="71">
        <v>31.85</v>
      </c>
      <c r="L10" s="71">
        <v>33.9</v>
      </c>
      <c r="M10" s="71">
        <v>36.07</v>
      </c>
      <c r="N10" s="71">
        <v>36.07</v>
      </c>
      <c r="O10" s="71">
        <v>36.07</v>
      </c>
      <c r="P10" s="71">
        <v>37.35</v>
      </c>
      <c r="Q10" s="71">
        <v>37.869999999999997</v>
      </c>
      <c r="R10" s="71">
        <v>37.869999999999997</v>
      </c>
      <c r="S10" s="71">
        <v>41.07</v>
      </c>
      <c r="T10" s="71">
        <v>41.17</v>
      </c>
      <c r="U10" s="71">
        <v>42.47</v>
      </c>
      <c r="V10" s="71">
        <v>43.67</v>
      </c>
      <c r="W10" s="71">
        <v>43.67</v>
      </c>
      <c r="X10" s="71">
        <v>43.67</v>
      </c>
      <c r="Y10" s="71">
        <v>44.15</v>
      </c>
      <c r="Z10" s="71">
        <v>44.15</v>
      </c>
      <c r="AA10" s="71">
        <v>44.52</v>
      </c>
      <c r="AB10" s="71">
        <v>44.52</v>
      </c>
      <c r="AC10" s="71">
        <v>44.52</v>
      </c>
      <c r="AD10" s="71">
        <v>44.52</v>
      </c>
      <c r="AE10" s="71">
        <v>44.88</v>
      </c>
      <c r="AF10" s="71">
        <v>45.03</v>
      </c>
      <c r="AG10" s="71">
        <v>45.03</v>
      </c>
      <c r="AH10" s="40">
        <v>46.3</v>
      </c>
      <c r="AI10" s="40">
        <v>46.34</v>
      </c>
      <c r="AJ10" s="40"/>
    </row>
    <row r="11" spans="1:36" x14ac:dyDescent="0.25">
      <c r="A11" s="42" t="s">
        <v>306</v>
      </c>
      <c r="B11" s="40">
        <v>23.4</v>
      </c>
      <c r="C11" s="37">
        <v>24.4</v>
      </c>
      <c r="D11" s="37">
        <v>25.8</v>
      </c>
      <c r="E11" s="37">
        <v>26.8</v>
      </c>
      <c r="F11" s="37">
        <v>28.5</v>
      </c>
      <c r="G11" s="37">
        <v>29.9</v>
      </c>
      <c r="H11" s="37">
        <v>31.5</v>
      </c>
      <c r="I11" s="37">
        <v>32.5</v>
      </c>
      <c r="J11" s="37">
        <v>33.1</v>
      </c>
      <c r="K11" s="37">
        <v>34.6</v>
      </c>
      <c r="L11" s="37">
        <v>35.299999999999997</v>
      </c>
      <c r="M11" s="37">
        <v>37.1</v>
      </c>
      <c r="N11" s="37">
        <v>37.94</v>
      </c>
      <c r="O11" s="37">
        <v>39.44</v>
      </c>
      <c r="P11" s="37">
        <v>41.44</v>
      </c>
      <c r="Q11" s="37">
        <v>42.94</v>
      </c>
      <c r="R11" s="37">
        <v>43.74</v>
      </c>
      <c r="S11" s="37">
        <v>45.24</v>
      </c>
      <c r="T11" s="37">
        <v>46.84</v>
      </c>
      <c r="U11" s="37">
        <v>47.84</v>
      </c>
      <c r="V11" s="37">
        <v>49.34</v>
      </c>
      <c r="W11" s="37">
        <v>50.74</v>
      </c>
      <c r="X11" s="37">
        <v>52.34</v>
      </c>
      <c r="Y11" s="37">
        <v>53.54</v>
      </c>
      <c r="Z11" s="37">
        <v>55.04</v>
      </c>
      <c r="AA11" s="37">
        <v>56.54</v>
      </c>
      <c r="AB11" s="37">
        <v>58.04</v>
      </c>
      <c r="AC11" s="37">
        <v>59.54</v>
      </c>
      <c r="AD11" s="37">
        <v>59.67</v>
      </c>
      <c r="AE11" s="37">
        <v>60.26</v>
      </c>
      <c r="AF11" s="37">
        <v>63.19</v>
      </c>
      <c r="AG11" s="40">
        <v>64.097999999999999</v>
      </c>
      <c r="AH11" s="40">
        <v>64.67</v>
      </c>
      <c r="AI11" s="40">
        <v>65.31</v>
      </c>
      <c r="AJ11" s="40"/>
    </row>
    <row r="12" spans="1:36" x14ac:dyDescent="0.25">
      <c r="A12" s="42" t="s">
        <v>307</v>
      </c>
      <c r="B12" s="40">
        <v>2.2599999999999998</v>
      </c>
      <c r="C12" s="40">
        <v>2.2599999999999998</v>
      </c>
      <c r="D12" s="40">
        <v>2.2599999999999998</v>
      </c>
      <c r="E12" s="40">
        <v>2.2599999999999998</v>
      </c>
      <c r="F12" s="40">
        <v>2.2599999999999998</v>
      </c>
      <c r="G12" s="40">
        <v>2.2599999999999998</v>
      </c>
      <c r="H12" s="40">
        <v>2.2599999999999998</v>
      </c>
      <c r="I12" s="40">
        <v>2.2599999999999998</v>
      </c>
      <c r="J12" s="40">
        <v>2.2599999999999998</v>
      </c>
      <c r="K12" s="40">
        <v>2.2599999999999998</v>
      </c>
      <c r="L12" s="40">
        <v>2.2599999999999998</v>
      </c>
      <c r="M12" s="40">
        <v>2.2599999999999998</v>
      </c>
      <c r="N12" s="40">
        <v>2.2599999999999998</v>
      </c>
      <c r="O12" s="40">
        <v>2.2599999999999998</v>
      </c>
      <c r="P12" s="40">
        <v>2.2599999999999998</v>
      </c>
      <c r="Q12" s="40">
        <v>2.2599999999999998</v>
      </c>
      <c r="R12" s="40">
        <v>2.2599999999999998</v>
      </c>
      <c r="S12" s="40">
        <v>2.2599999999999998</v>
      </c>
      <c r="T12" s="40">
        <v>4.1150000000000002</v>
      </c>
      <c r="U12" s="40">
        <v>4.1150000000000002</v>
      </c>
      <c r="V12" s="40">
        <v>4.1150000000000002</v>
      </c>
      <c r="W12" s="40">
        <v>4.1150000000000002</v>
      </c>
      <c r="X12" s="40">
        <v>4.1150000000000002</v>
      </c>
      <c r="Y12" s="40">
        <v>4.1150000000000002</v>
      </c>
      <c r="Z12" s="40">
        <v>4.1150000000000002</v>
      </c>
      <c r="AA12" s="40">
        <v>4.1150000000000002</v>
      </c>
      <c r="AB12" s="40">
        <v>4.1150000000000002</v>
      </c>
      <c r="AC12" s="40">
        <v>4.7949999999999999</v>
      </c>
      <c r="AD12" s="40">
        <v>4.7949999999999999</v>
      </c>
      <c r="AE12" s="40">
        <v>4.7949999999999999</v>
      </c>
      <c r="AF12" s="40">
        <v>4.7949999999999999</v>
      </c>
      <c r="AG12" s="40">
        <v>7.2949999999999999</v>
      </c>
      <c r="AH12" s="40">
        <v>7.2949999999999999</v>
      </c>
      <c r="AI12" s="40">
        <v>7.2949999999999999</v>
      </c>
      <c r="AJ12" s="40"/>
    </row>
    <row r="13" spans="1:36" x14ac:dyDescent="0.25">
      <c r="A13" s="42" t="s">
        <v>697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40">
        <v>18.39</v>
      </c>
      <c r="AA13" s="40">
        <v>18.39</v>
      </c>
      <c r="AB13" s="40">
        <v>18.39</v>
      </c>
      <c r="AC13" s="40">
        <v>18.39</v>
      </c>
      <c r="AD13" s="40">
        <v>18.39</v>
      </c>
      <c r="AE13" s="40">
        <v>18.39</v>
      </c>
      <c r="AF13" s="40">
        <v>18.809999999999999</v>
      </c>
      <c r="AG13" s="40">
        <v>18.809999999999999</v>
      </c>
      <c r="AH13" s="46">
        <v>18.809999999999999</v>
      </c>
      <c r="AI13" s="46">
        <v>18.809999999999999</v>
      </c>
      <c r="AJ13" s="40"/>
    </row>
    <row r="14" spans="1:36" x14ac:dyDescent="0.25">
      <c r="A14" s="42" t="s">
        <v>308</v>
      </c>
      <c r="B14" s="40">
        <v>5.69</v>
      </c>
      <c r="C14" s="46">
        <v>5.69</v>
      </c>
      <c r="D14" s="46">
        <v>5.69</v>
      </c>
      <c r="E14" s="46">
        <v>5.69</v>
      </c>
      <c r="F14" s="46">
        <v>5.69</v>
      </c>
      <c r="G14" s="46">
        <v>5.69</v>
      </c>
      <c r="H14" s="46">
        <v>5.69</v>
      </c>
      <c r="I14" s="46">
        <v>5.69</v>
      </c>
      <c r="J14" s="46">
        <v>5.69</v>
      </c>
      <c r="K14" s="46">
        <v>5.69</v>
      </c>
      <c r="L14" s="46">
        <v>5.69</v>
      </c>
      <c r="M14" s="46">
        <v>5.69</v>
      </c>
      <c r="N14" s="46">
        <v>5.69</v>
      </c>
      <c r="O14" s="46">
        <v>5.69</v>
      </c>
      <c r="P14" s="46">
        <v>5.69</v>
      </c>
      <c r="Q14" s="46">
        <v>5.69</v>
      </c>
      <c r="R14" s="46">
        <v>5.69</v>
      </c>
      <c r="S14" s="46">
        <v>5.69</v>
      </c>
      <c r="T14" s="46">
        <v>5.69</v>
      </c>
      <c r="U14" s="46">
        <v>5.69</v>
      </c>
      <c r="V14" s="46">
        <v>5.69</v>
      </c>
      <c r="W14" s="46">
        <v>5.69</v>
      </c>
      <c r="X14" s="46">
        <v>5.69</v>
      </c>
      <c r="Y14" s="46">
        <v>5.69</v>
      </c>
      <c r="Z14" s="46">
        <v>5.69</v>
      </c>
      <c r="AA14" s="46">
        <v>5.69</v>
      </c>
      <c r="AB14" s="46">
        <v>5.69</v>
      </c>
      <c r="AC14" s="46">
        <v>5.69</v>
      </c>
      <c r="AD14" s="46">
        <v>5.69</v>
      </c>
      <c r="AE14" s="46">
        <v>8.59</v>
      </c>
      <c r="AF14" s="46">
        <v>10.26</v>
      </c>
      <c r="AG14" s="46">
        <v>12.92</v>
      </c>
      <c r="AH14" s="46">
        <v>15.42</v>
      </c>
      <c r="AI14" s="46">
        <v>15.42</v>
      </c>
      <c r="AJ14" s="40"/>
    </row>
    <row r="15" spans="1:36" x14ac:dyDescent="0.25">
      <c r="A15" s="42" t="s">
        <v>309</v>
      </c>
      <c r="B15" s="40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72">
        <v>77.36</v>
      </c>
      <c r="Z15" s="72">
        <v>116.57</v>
      </c>
      <c r="AA15" s="40">
        <v>116.57</v>
      </c>
      <c r="AB15" s="40">
        <v>116.57</v>
      </c>
      <c r="AC15" s="40">
        <v>118.188</v>
      </c>
      <c r="AD15" s="40">
        <v>119.51300000000001</v>
      </c>
      <c r="AE15" s="40">
        <v>120.378</v>
      </c>
      <c r="AF15" s="40">
        <v>120.378</v>
      </c>
      <c r="AG15" s="40">
        <v>120.746</v>
      </c>
      <c r="AH15" s="40">
        <v>121.2</v>
      </c>
      <c r="AI15" s="40">
        <v>124.21</v>
      </c>
      <c r="AJ15" s="40"/>
    </row>
    <row r="16" spans="1:36" x14ac:dyDescent="0.25">
      <c r="A16" s="42" t="s">
        <v>310</v>
      </c>
      <c r="B16" s="40">
        <v>20.48</v>
      </c>
      <c r="C16" s="41">
        <v>20.48</v>
      </c>
      <c r="D16" s="41">
        <v>20.48</v>
      </c>
      <c r="E16" s="41">
        <v>20.48</v>
      </c>
      <c r="F16" s="41">
        <v>20.48</v>
      </c>
      <c r="G16" s="41">
        <v>20.48</v>
      </c>
      <c r="H16" s="41">
        <v>20.48</v>
      </c>
      <c r="I16" s="41">
        <v>20.48</v>
      </c>
      <c r="J16" s="41">
        <v>20.48</v>
      </c>
      <c r="K16" s="41">
        <v>20.48</v>
      </c>
      <c r="L16" s="41">
        <v>20.48</v>
      </c>
      <c r="M16" s="41">
        <v>20.48</v>
      </c>
      <c r="N16" s="41">
        <v>20.48</v>
      </c>
      <c r="O16" s="41">
        <v>20.48</v>
      </c>
      <c r="P16" s="41">
        <v>20.48</v>
      </c>
      <c r="Q16" s="41">
        <v>20.48</v>
      </c>
      <c r="R16" s="41">
        <v>20.48</v>
      </c>
      <c r="S16" s="41">
        <v>20.48</v>
      </c>
      <c r="T16" s="41">
        <v>20.48</v>
      </c>
      <c r="U16" s="41">
        <v>20.48</v>
      </c>
      <c r="V16" s="41">
        <v>20.48</v>
      </c>
      <c r="W16" s="41">
        <v>20.48</v>
      </c>
      <c r="X16" s="41">
        <v>20.48</v>
      </c>
      <c r="Y16" s="41">
        <v>20.48</v>
      </c>
      <c r="Z16" s="41">
        <v>20.48</v>
      </c>
      <c r="AA16" s="41">
        <v>20.48</v>
      </c>
      <c r="AB16" s="41">
        <v>20.48</v>
      </c>
      <c r="AC16" s="41">
        <v>20.48</v>
      </c>
      <c r="AD16" s="41">
        <v>20.48</v>
      </c>
      <c r="AE16" s="41">
        <v>20.48</v>
      </c>
      <c r="AF16" s="41">
        <v>20.48</v>
      </c>
      <c r="AG16" s="41">
        <v>20.48</v>
      </c>
      <c r="AH16" s="41">
        <v>20.7</v>
      </c>
      <c r="AI16" s="41">
        <v>20.7</v>
      </c>
      <c r="AJ16" s="40"/>
    </row>
    <row r="17" spans="1:36" x14ac:dyDescent="0.25">
      <c r="A17" s="42" t="s">
        <v>311</v>
      </c>
      <c r="B17" s="40">
        <v>6.82</v>
      </c>
      <c r="C17" s="40">
        <v>6.82</v>
      </c>
      <c r="D17" s="40">
        <v>6.82</v>
      </c>
      <c r="E17" s="40">
        <v>6.82</v>
      </c>
      <c r="F17" s="40">
        <v>6.82</v>
      </c>
      <c r="G17" s="40">
        <v>6.82</v>
      </c>
      <c r="H17" s="40">
        <v>6.82</v>
      </c>
      <c r="I17" s="40">
        <v>6.82</v>
      </c>
      <c r="J17" s="40">
        <v>6.82</v>
      </c>
      <c r="K17" s="40">
        <v>6.82</v>
      </c>
      <c r="L17" s="40">
        <v>6.82</v>
      </c>
      <c r="M17" s="40">
        <v>6.82</v>
      </c>
      <c r="N17" s="40">
        <v>6.82</v>
      </c>
      <c r="O17" s="40">
        <v>6.82</v>
      </c>
      <c r="P17" s="40">
        <v>6.82</v>
      </c>
      <c r="Q17" s="40">
        <v>6.82</v>
      </c>
      <c r="R17" s="40">
        <v>6.82</v>
      </c>
      <c r="S17" s="40">
        <v>9.25</v>
      </c>
      <c r="T17" s="40">
        <v>9.25</v>
      </c>
      <c r="U17" s="40">
        <v>9.25</v>
      </c>
      <c r="V17" s="40">
        <v>9.25</v>
      </c>
      <c r="W17" s="40">
        <v>9.25</v>
      </c>
      <c r="X17" s="40">
        <v>9.25</v>
      </c>
      <c r="Y17" s="40">
        <v>9.25</v>
      </c>
      <c r="Z17" s="40">
        <v>9.25</v>
      </c>
      <c r="AA17" s="40">
        <v>9.25</v>
      </c>
      <c r="AB17" s="40">
        <v>9.25</v>
      </c>
      <c r="AC17" s="40">
        <v>9.25</v>
      </c>
      <c r="AD17" s="40">
        <v>9.25</v>
      </c>
      <c r="AE17" s="40">
        <v>9.25</v>
      </c>
      <c r="AF17" s="40">
        <v>9.25</v>
      </c>
      <c r="AG17" s="40">
        <v>9.25</v>
      </c>
      <c r="AH17" s="40">
        <v>9.25</v>
      </c>
      <c r="AI17" s="40">
        <v>9.25</v>
      </c>
      <c r="AJ17" s="40"/>
    </row>
    <row r="18" spans="1:36" s="36" customFormat="1" x14ac:dyDescent="0.25">
      <c r="A18" s="43" t="s">
        <v>696</v>
      </c>
      <c r="B18" s="51">
        <f t="shared" ref="B18:AJ18" si="0">SUM(B2:B17)</f>
        <v>121.35</v>
      </c>
      <c r="C18" s="51">
        <f t="shared" si="0"/>
        <v>122.72</v>
      </c>
      <c r="D18" s="51">
        <f t="shared" si="0"/>
        <v>124.12</v>
      </c>
      <c r="E18" s="51">
        <f t="shared" si="0"/>
        <v>127.12</v>
      </c>
      <c r="F18" s="51">
        <f t="shared" si="0"/>
        <v>128.82</v>
      </c>
      <c r="G18" s="51">
        <f t="shared" si="0"/>
        <v>132.26</v>
      </c>
      <c r="H18" s="51">
        <f t="shared" si="0"/>
        <v>136.80199999999999</v>
      </c>
      <c r="I18" s="51">
        <f t="shared" si="0"/>
        <v>138.90199999999999</v>
      </c>
      <c r="J18" s="51">
        <f t="shared" si="0"/>
        <v>142.94149999999999</v>
      </c>
      <c r="K18" s="51">
        <f t="shared" si="0"/>
        <v>144.44149999999999</v>
      </c>
      <c r="L18" s="51">
        <f t="shared" si="0"/>
        <v>147.19149999999999</v>
      </c>
      <c r="M18" s="51">
        <f t="shared" si="0"/>
        <v>151.16149999999999</v>
      </c>
      <c r="N18" s="51">
        <f t="shared" si="0"/>
        <v>152.6515</v>
      </c>
      <c r="O18" s="51">
        <f t="shared" si="0"/>
        <v>154.1515</v>
      </c>
      <c r="P18" s="51">
        <f t="shared" si="0"/>
        <v>157.4315</v>
      </c>
      <c r="Q18" s="51">
        <f t="shared" si="0"/>
        <v>160.11349999999999</v>
      </c>
      <c r="R18" s="51">
        <f t="shared" si="0"/>
        <v>170.48349999999996</v>
      </c>
      <c r="S18" s="51">
        <f t="shared" si="0"/>
        <v>178.0915</v>
      </c>
      <c r="T18" s="51">
        <f t="shared" si="0"/>
        <v>188.12649999999999</v>
      </c>
      <c r="U18" s="51">
        <f t="shared" si="0"/>
        <v>194.9265</v>
      </c>
      <c r="V18" s="51">
        <f t="shared" si="0"/>
        <v>197.62649999999999</v>
      </c>
      <c r="W18" s="51">
        <f t="shared" si="0"/>
        <v>199.5265</v>
      </c>
      <c r="X18" s="51">
        <f t="shared" si="0"/>
        <v>202.23650000000001</v>
      </c>
      <c r="Y18" s="51">
        <f t="shared" si="0"/>
        <v>281.68650000000002</v>
      </c>
      <c r="Z18" s="51">
        <f t="shared" si="0"/>
        <v>340.95650000000001</v>
      </c>
      <c r="AA18" s="51">
        <f t="shared" si="0"/>
        <v>343.38650000000001</v>
      </c>
      <c r="AB18" s="51">
        <f t="shared" si="0"/>
        <v>345.94650000000001</v>
      </c>
      <c r="AC18" s="51">
        <f t="shared" si="0"/>
        <v>349.98449999999997</v>
      </c>
      <c r="AD18" s="51">
        <f t="shared" si="0"/>
        <v>346.86950000000002</v>
      </c>
      <c r="AE18" s="51">
        <f t="shared" si="0"/>
        <v>364.9545</v>
      </c>
      <c r="AF18" s="51">
        <f t="shared" si="0"/>
        <v>372.52449999999999</v>
      </c>
      <c r="AG18" s="51">
        <f t="shared" si="0"/>
        <v>379.96049999999997</v>
      </c>
      <c r="AH18" s="51">
        <f t="shared" si="0"/>
        <v>385.0265</v>
      </c>
      <c r="AI18" s="51">
        <f t="shared" si="0"/>
        <v>390.76649999999995</v>
      </c>
      <c r="AJ18" s="51">
        <f t="shared" si="0"/>
        <v>0</v>
      </c>
    </row>
    <row r="25" spans="1:36" x14ac:dyDescent="0.25">
      <c r="A25" s="22" t="s">
        <v>559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12"/>
  <sheetViews>
    <sheetView zoomScale="85" zoomScaleNormal="85" workbookViewId="0">
      <selection activeCell="D23" sqref="D23"/>
    </sheetView>
  </sheetViews>
  <sheetFormatPr defaultRowHeight="14.25" x14ac:dyDescent="0.25"/>
  <cols>
    <col min="1" max="1" width="37.140625" style="22" bestFit="1" customWidth="1"/>
    <col min="2" max="36" width="7" style="22" bestFit="1" customWidth="1"/>
    <col min="37" max="16384" width="9.140625" style="22"/>
  </cols>
  <sheetData>
    <row r="1" spans="1:36" ht="17.25" x14ac:dyDescent="0.25">
      <c r="A1" s="20" t="s">
        <v>10</v>
      </c>
      <c r="B1" s="44" t="s">
        <v>149</v>
      </c>
      <c r="C1" s="44" t="s">
        <v>150</v>
      </c>
      <c r="D1" s="44" t="s">
        <v>151</v>
      </c>
      <c r="E1" s="44" t="s">
        <v>152</v>
      </c>
      <c r="F1" s="44" t="s">
        <v>153</v>
      </c>
      <c r="G1" s="44" t="s">
        <v>154</v>
      </c>
      <c r="H1" s="44" t="s">
        <v>155</v>
      </c>
      <c r="I1" s="44" t="s">
        <v>156</v>
      </c>
      <c r="J1" s="44" t="s">
        <v>157</v>
      </c>
      <c r="K1" s="44" t="s">
        <v>158</v>
      </c>
      <c r="L1" s="44" t="s">
        <v>159</v>
      </c>
      <c r="M1" s="44" t="s">
        <v>160</v>
      </c>
      <c r="N1" s="44" t="s">
        <v>161</v>
      </c>
      <c r="O1" s="44" t="s">
        <v>162</v>
      </c>
      <c r="P1" s="44" t="s">
        <v>163</v>
      </c>
      <c r="Q1" s="44" t="s">
        <v>164</v>
      </c>
      <c r="R1" s="44" t="s">
        <v>165</v>
      </c>
      <c r="S1" s="44" t="s">
        <v>166</v>
      </c>
      <c r="T1" s="44" t="s">
        <v>167</v>
      </c>
      <c r="U1" s="44" t="s">
        <v>168</v>
      </c>
      <c r="V1" s="44" t="s">
        <v>169</v>
      </c>
      <c r="W1" s="44" t="s">
        <v>170</v>
      </c>
      <c r="X1" s="44" t="s">
        <v>171</v>
      </c>
      <c r="Y1" s="44" t="s">
        <v>172</v>
      </c>
      <c r="Z1" s="44" t="s">
        <v>173</v>
      </c>
      <c r="AA1" s="44" t="s">
        <v>174</v>
      </c>
      <c r="AB1" s="44" t="s">
        <v>175</v>
      </c>
      <c r="AC1" s="44" t="s">
        <v>176</v>
      </c>
      <c r="AD1" s="44" t="s">
        <v>177</v>
      </c>
      <c r="AE1" s="44" t="s">
        <v>178</v>
      </c>
      <c r="AF1" s="44" t="s">
        <v>179</v>
      </c>
      <c r="AG1" s="44" t="s">
        <v>180</v>
      </c>
      <c r="AH1" s="44" t="s">
        <v>561</v>
      </c>
      <c r="AI1" s="44" t="s">
        <v>678</v>
      </c>
      <c r="AJ1" s="44" t="s">
        <v>695</v>
      </c>
    </row>
    <row r="2" spans="1:36" x14ac:dyDescent="0.25">
      <c r="A2" s="42" t="s">
        <v>312</v>
      </c>
      <c r="B2" s="40">
        <v>8.83</v>
      </c>
      <c r="C2" s="40">
        <v>9.641</v>
      </c>
      <c r="D2" s="40">
        <v>9.641</v>
      </c>
      <c r="E2" s="40">
        <v>9.641</v>
      </c>
      <c r="F2" s="40">
        <v>9.641</v>
      </c>
      <c r="G2" s="40">
        <v>9.641</v>
      </c>
      <c r="H2" s="40">
        <v>9.641</v>
      </c>
      <c r="I2" s="40">
        <v>10.43</v>
      </c>
      <c r="J2" s="40">
        <v>10.43</v>
      </c>
      <c r="K2" s="40">
        <v>10.43</v>
      </c>
      <c r="L2" s="40">
        <v>10.75</v>
      </c>
      <c r="M2" s="40">
        <v>10.75</v>
      </c>
      <c r="N2" s="40">
        <v>10.75</v>
      </c>
      <c r="O2" s="40">
        <v>10.75</v>
      </c>
      <c r="P2" s="40">
        <v>11.98</v>
      </c>
      <c r="Q2" s="40">
        <v>11.98</v>
      </c>
      <c r="R2" s="40">
        <v>12.98</v>
      </c>
      <c r="S2" s="40">
        <v>12.98</v>
      </c>
      <c r="T2" s="40">
        <v>13.73</v>
      </c>
      <c r="U2" s="40">
        <v>21.48</v>
      </c>
      <c r="V2" s="40">
        <v>22.21</v>
      </c>
      <c r="W2" s="40">
        <v>22.21</v>
      </c>
      <c r="X2" s="40">
        <v>22.21</v>
      </c>
      <c r="Y2" s="40">
        <v>22.21</v>
      </c>
      <c r="Z2" s="40">
        <v>22.21</v>
      </c>
      <c r="AA2" s="40">
        <v>22.21</v>
      </c>
      <c r="AB2" s="40">
        <v>22.21</v>
      </c>
      <c r="AC2" s="40">
        <v>22.36</v>
      </c>
      <c r="AD2" s="40">
        <v>22.48</v>
      </c>
      <c r="AE2" s="40">
        <v>22.78</v>
      </c>
      <c r="AF2" s="40">
        <v>23.651</v>
      </c>
      <c r="AG2" s="40">
        <v>23.771000000000001</v>
      </c>
      <c r="AH2" s="40">
        <v>23.86</v>
      </c>
      <c r="AI2" s="40">
        <v>24.36</v>
      </c>
      <c r="AJ2" s="40"/>
    </row>
    <row r="3" spans="1:36" x14ac:dyDescent="0.25">
      <c r="A3" s="45" t="s">
        <v>313</v>
      </c>
      <c r="B3" s="40">
        <v>3.62</v>
      </c>
      <c r="C3" s="40">
        <v>3.62</v>
      </c>
      <c r="D3" s="40">
        <v>3.62</v>
      </c>
      <c r="E3" s="40">
        <v>3.62</v>
      </c>
      <c r="F3" s="40">
        <v>3.62</v>
      </c>
      <c r="G3" s="40">
        <v>3.62</v>
      </c>
      <c r="H3" s="40">
        <v>3.62</v>
      </c>
      <c r="I3" s="40">
        <v>6.62</v>
      </c>
      <c r="J3" s="40">
        <v>6.62</v>
      </c>
      <c r="K3" s="40">
        <v>6.62</v>
      </c>
      <c r="L3" s="40">
        <v>6.62</v>
      </c>
      <c r="M3" s="40">
        <v>6.62</v>
      </c>
      <c r="N3" s="40">
        <v>6.62</v>
      </c>
      <c r="O3" s="40">
        <v>6.62</v>
      </c>
      <c r="P3" s="40">
        <v>6.62</v>
      </c>
      <c r="Q3" s="40">
        <v>6.62</v>
      </c>
      <c r="R3" s="40">
        <v>6.62</v>
      </c>
      <c r="S3" s="40">
        <v>6.62</v>
      </c>
      <c r="T3" s="40">
        <v>6.62</v>
      </c>
      <c r="U3" s="40">
        <v>6.62</v>
      </c>
      <c r="V3" s="40">
        <v>6.62</v>
      </c>
      <c r="W3" s="40">
        <v>6.62</v>
      </c>
      <c r="X3" s="40">
        <v>6.95</v>
      </c>
      <c r="Y3" s="40">
        <v>7.44</v>
      </c>
      <c r="Z3" s="40">
        <v>7.44</v>
      </c>
      <c r="AA3" s="40">
        <v>7.44</v>
      </c>
      <c r="AB3" s="40">
        <v>7.44</v>
      </c>
      <c r="AC3" s="40">
        <v>7.44</v>
      </c>
      <c r="AD3" s="40">
        <v>7.44</v>
      </c>
      <c r="AE3" s="40">
        <v>7.44</v>
      </c>
      <c r="AF3" s="40">
        <v>8.48</v>
      </c>
      <c r="AG3" s="40">
        <v>8.48</v>
      </c>
      <c r="AH3" s="40">
        <v>8.48</v>
      </c>
      <c r="AI3" s="40">
        <v>8.48</v>
      </c>
      <c r="AJ3" s="40"/>
    </row>
    <row r="4" spans="1:36" x14ac:dyDescent="0.25">
      <c r="A4" s="42" t="s">
        <v>314</v>
      </c>
      <c r="B4" s="40">
        <v>1.1200000000000001</v>
      </c>
      <c r="C4" s="40">
        <v>2.33</v>
      </c>
      <c r="D4" s="40">
        <v>3.45</v>
      </c>
      <c r="E4" s="40">
        <v>3.83</v>
      </c>
      <c r="F4" s="40">
        <v>4.6500000000000004</v>
      </c>
      <c r="G4" s="40">
        <v>4.8499999999999996</v>
      </c>
      <c r="H4" s="40">
        <v>5.3</v>
      </c>
      <c r="I4" s="40">
        <v>6.33</v>
      </c>
      <c r="J4" s="40">
        <v>7.68</v>
      </c>
      <c r="K4" s="40">
        <v>8.39</v>
      </c>
      <c r="L4" s="40">
        <v>8.5</v>
      </c>
      <c r="M4" s="40">
        <v>8.9</v>
      </c>
      <c r="N4" s="40">
        <v>9.2200000000000006</v>
      </c>
      <c r="O4" s="40">
        <v>9.86</v>
      </c>
      <c r="P4" s="40">
        <v>9.86</v>
      </c>
      <c r="Q4" s="40">
        <v>9.86</v>
      </c>
      <c r="R4" s="40">
        <v>9.86</v>
      </c>
      <c r="S4" s="40">
        <v>9.86</v>
      </c>
      <c r="T4" s="40">
        <v>10.02</v>
      </c>
      <c r="U4" s="40">
        <v>10.67</v>
      </c>
      <c r="V4" s="40">
        <v>10.97</v>
      </c>
      <c r="W4" s="40">
        <v>11.42</v>
      </c>
      <c r="X4" s="40">
        <v>11.67</v>
      </c>
      <c r="Y4" s="40">
        <v>11.87</v>
      </c>
      <c r="Z4" s="40">
        <v>12.17</v>
      </c>
      <c r="AA4" s="40">
        <v>12.71</v>
      </c>
      <c r="AB4" s="40">
        <v>13.4</v>
      </c>
      <c r="AC4" s="40">
        <v>14.13</v>
      </c>
      <c r="AD4" s="40">
        <v>14.58</v>
      </c>
      <c r="AE4" s="40">
        <v>16.55</v>
      </c>
      <c r="AF4" s="40">
        <v>17.07</v>
      </c>
      <c r="AG4" s="40">
        <v>18.440000000000001</v>
      </c>
      <c r="AH4" s="40">
        <v>18.8</v>
      </c>
      <c r="AI4" s="40">
        <v>19.16</v>
      </c>
      <c r="AJ4" s="40"/>
    </row>
    <row r="5" spans="1:36" x14ac:dyDescent="0.25">
      <c r="A5" s="42" t="s">
        <v>315</v>
      </c>
      <c r="B5" s="40">
        <v>5.07</v>
      </c>
      <c r="C5" s="40">
        <v>5.07</v>
      </c>
      <c r="D5" s="40">
        <v>5.07</v>
      </c>
      <c r="E5" s="40">
        <v>5.07</v>
      </c>
      <c r="F5" s="40">
        <v>5.07</v>
      </c>
      <c r="G5" s="40">
        <v>5.07</v>
      </c>
      <c r="H5" s="40">
        <v>5.07</v>
      </c>
      <c r="I5" s="40">
        <v>5.07</v>
      </c>
      <c r="J5" s="40">
        <v>5.07</v>
      </c>
      <c r="K5" s="40">
        <v>5.07</v>
      </c>
      <c r="L5" s="40">
        <v>5.07</v>
      </c>
      <c r="M5" s="40">
        <v>5.07</v>
      </c>
      <c r="N5" s="40">
        <v>5.24</v>
      </c>
      <c r="O5" s="40">
        <v>5.24</v>
      </c>
      <c r="P5" s="40">
        <v>5.3</v>
      </c>
      <c r="Q5" s="40">
        <v>5.39</v>
      </c>
      <c r="R5" s="40">
        <v>5.52</v>
      </c>
      <c r="S5" s="40">
        <v>5.6</v>
      </c>
      <c r="T5" s="40">
        <v>6.04</v>
      </c>
      <c r="U5" s="40">
        <v>6.47</v>
      </c>
      <c r="V5" s="40">
        <v>6.71</v>
      </c>
      <c r="W5" s="40">
        <v>7.1</v>
      </c>
      <c r="X5" s="40">
        <v>7.36</v>
      </c>
      <c r="Y5" s="40">
        <v>7.61</v>
      </c>
      <c r="Z5" s="40">
        <v>7.61</v>
      </c>
      <c r="AA5" s="40">
        <v>7.81</v>
      </c>
      <c r="AB5" s="40">
        <v>7.81</v>
      </c>
      <c r="AC5" s="40">
        <v>7.86</v>
      </c>
      <c r="AD5" s="40">
        <v>8.2100000000000009</v>
      </c>
      <c r="AE5" s="40">
        <v>8.42</v>
      </c>
      <c r="AF5" s="40">
        <v>8.59</v>
      </c>
      <c r="AG5" s="40">
        <v>8.8699999999999992</v>
      </c>
      <c r="AH5" s="40">
        <v>9.1999999999999993</v>
      </c>
      <c r="AI5" s="40">
        <v>10.130000000000001</v>
      </c>
      <c r="AJ5" s="40"/>
    </row>
    <row r="6" spans="1:36" x14ac:dyDescent="0.25">
      <c r="A6" s="42" t="s">
        <v>316</v>
      </c>
      <c r="B6" s="68"/>
      <c r="C6" s="68"/>
      <c r="D6" s="68"/>
      <c r="E6" s="68"/>
      <c r="F6" s="68"/>
      <c r="G6" s="40">
        <v>42.74</v>
      </c>
      <c r="H6" s="40">
        <v>42.93</v>
      </c>
      <c r="I6" s="40">
        <v>43.56</v>
      </c>
      <c r="J6" s="40">
        <v>43.92</v>
      </c>
      <c r="K6" s="40">
        <v>44.13</v>
      </c>
      <c r="L6" s="40">
        <v>44.96</v>
      </c>
      <c r="M6" s="40">
        <v>45.17</v>
      </c>
      <c r="N6" s="40">
        <v>45.26</v>
      </c>
      <c r="O6" s="40">
        <v>46.38</v>
      </c>
      <c r="P6" s="40">
        <v>47.24</v>
      </c>
      <c r="Q6" s="40">
        <v>47.56</v>
      </c>
      <c r="R6" s="40">
        <v>47.56</v>
      </c>
      <c r="S6" s="40">
        <v>48.78</v>
      </c>
      <c r="T6" s="40">
        <v>49.15</v>
      </c>
      <c r="U6" s="40">
        <v>49.57</v>
      </c>
      <c r="V6" s="40">
        <v>49.57</v>
      </c>
      <c r="W6" s="40">
        <v>52.05</v>
      </c>
      <c r="X6" s="40">
        <v>52.05</v>
      </c>
      <c r="Y6" s="40">
        <v>52.05</v>
      </c>
      <c r="Z6" s="40">
        <v>53.5</v>
      </c>
      <c r="AA6" s="40">
        <v>53.91</v>
      </c>
      <c r="AB6" s="40">
        <v>55.1</v>
      </c>
      <c r="AC6" s="40">
        <v>55.95</v>
      </c>
      <c r="AD6" s="40">
        <v>56.21</v>
      </c>
      <c r="AE6" s="40">
        <v>58.15</v>
      </c>
      <c r="AF6" s="40">
        <v>58.8</v>
      </c>
      <c r="AG6" s="40">
        <v>62.87</v>
      </c>
      <c r="AH6" s="40">
        <v>64.19</v>
      </c>
      <c r="AI6" s="40">
        <v>64.56</v>
      </c>
      <c r="AJ6" s="40"/>
    </row>
    <row r="7" spans="1:36" x14ac:dyDescent="0.25">
      <c r="A7" s="42" t="s">
        <v>317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40">
        <v>38.369999999999997</v>
      </c>
      <c r="P7" s="40">
        <v>38.869999999999997</v>
      </c>
      <c r="Q7" s="40">
        <v>38.869999999999997</v>
      </c>
      <c r="R7" s="40">
        <v>40.020000000000003</v>
      </c>
      <c r="S7" s="40">
        <v>40.72</v>
      </c>
      <c r="T7" s="40">
        <v>42.76</v>
      </c>
      <c r="U7" s="40">
        <v>43.87</v>
      </c>
      <c r="V7" s="40">
        <v>46.34</v>
      </c>
      <c r="W7" s="40">
        <v>48.64</v>
      </c>
      <c r="X7" s="40">
        <v>49.56</v>
      </c>
      <c r="Y7" s="40">
        <v>49.56</v>
      </c>
      <c r="Z7" s="40">
        <v>49.56</v>
      </c>
      <c r="AA7" s="40">
        <v>49.56</v>
      </c>
      <c r="AB7" s="40">
        <v>49.56</v>
      </c>
      <c r="AC7" s="40">
        <v>49.56</v>
      </c>
      <c r="AD7" s="40">
        <v>50.13</v>
      </c>
      <c r="AE7" s="40">
        <v>53.33</v>
      </c>
      <c r="AF7" s="40">
        <v>53.96</v>
      </c>
      <c r="AG7" s="40">
        <v>53.96</v>
      </c>
      <c r="AH7" s="40">
        <v>54.23</v>
      </c>
      <c r="AI7" s="40">
        <v>55.76</v>
      </c>
      <c r="AJ7" s="40"/>
    </row>
    <row r="8" spans="1:36" x14ac:dyDescent="0.25">
      <c r="A8" s="42" t="s">
        <v>318</v>
      </c>
      <c r="B8" s="40">
        <v>55.338000000000079</v>
      </c>
      <c r="C8" s="40">
        <v>70.478000000000094</v>
      </c>
      <c r="D8" s="40">
        <v>70.478000000000094</v>
      </c>
      <c r="E8" s="40">
        <v>70.478000000000094</v>
      </c>
      <c r="F8" s="40">
        <v>70.478000000000094</v>
      </c>
      <c r="G8" s="40">
        <v>70.478000000000094</v>
      </c>
      <c r="H8" s="40">
        <v>70.478000000000094</v>
      </c>
      <c r="I8" s="40">
        <v>70.478000000000094</v>
      </c>
      <c r="J8" s="40">
        <v>70.478000000000094</v>
      </c>
      <c r="K8" s="40">
        <v>70.947000000000088</v>
      </c>
      <c r="L8" s="40">
        <v>71.207000000000079</v>
      </c>
      <c r="M8" s="40">
        <v>71.46700000000007</v>
      </c>
      <c r="N8" s="40">
        <v>71.46700000000007</v>
      </c>
      <c r="O8" s="40">
        <v>71.687000000000097</v>
      </c>
      <c r="P8" s="40">
        <v>71.947000000000088</v>
      </c>
      <c r="Q8" s="40">
        <v>72.287000000000063</v>
      </c>
      <c r="R8" s="40">
        <v>72.517000000000081</v>
      </c>
      <c r="S8" s="40">
        <v>72.567000000000093</v>
      </c>
      <c r="T8" s="40">
        <v>72.677000000000106</v>
      </c>
      <c r="U8" s="40">
        <v>73.237000000000108</v>
      </c>
      <c r="V8" s="40">
        <v>73.437000000000097</v>
      </c>
      <c r="W8" s="40">
        <v>73.587000000000074</v>
      </c>
      <c r="X8" s="40">
        <v>73.857000000000056</v>
      </c>
      <c r="Y8" s="40">
        <v>74.117000000000047</v>
      </c>
      <c r="Z8" s="40">
        <v>74.77200000000002</v>
      </c>
      <c r="AA8" s="40">
        <v>74.824000000000041</v>
      </c>
      <c r="AB8" s="40">
        <v>74.824000000000041</v>
      </c>
      <c r="AC8" s="40">
        <v>74.824000000000041</v>
      </c>
      <c r="AD8" s="40">
        <v>75.209000000000032</v>
      </c>
      <c r="AE8" s="40">
        <v>76.743000000000023</v>
      </c>
      <c r="AF8" s="40">
        <v>78.02200000000002</v>
      </c>
      <c r="AG8" s="40">
        <v>78.606999999999999</v>
      </c>
      <c r="AH8" s="40">
        <v>79.53</v>
      </c>
      <c r="AI8" s="40">
        <v>80.2</v>
      </c>
      <c r="AJ8" s="40"/>
    </row>
    <row r="9" spans="1:36" x14ac:dyDescent="0.25">
      <c r="A9" s="45" t="s">
        <v>319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37"/>
      <c r="AJ9" s="40"/>
    </row>
    <row r="10" spans="1:36" x14ac:dyDescent="0.25">
      <c r="A10" s="42" t="s">
        <v>320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40">
        <v>162.13900000000001</v>
      </c>
      <c r="AA10" s="40">
        <v>162.28899999999999</v>
      </c>
      <c r="AB10" s="40">
        <v>163.065</v>
      </c>
      <c r="AC10" s="40">
        <v>163.20099999999999</v>
      </c>
      <c r="AD10" s="40">
        <v>163.381</v>
      </c>
      <c r="AE10" s="40">
        <v>163.82400000000001</v>
      </c>
      <c r="AF10" s="40">
        <v>163.98099999999999</v>
      </c>
      <c r="AG10" s="40">
        <v>164.595</v>
      </c>
      <c r="AH10" s="40">
        <v>165.23</v>
      </c>
      <c r="AI10" s="40">
        <v>165.42</v>
      </c>
      <c r="AJ10" s="40"/>
    </row>
    <row r="11" spans="1:36" x14ac:dyDescent="0.25">
      <c r="A11" s="45" t="s">
        <v>321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40">
        <v>58</v>
      </c>
      <c r="AH11" s="40">
        <v>58</v>
      </c>
      <c r="AI11" s="40">
        <v>58</v>
      </c>
      <c r="AJ11" s="40"/>
    </row>
    <row r="12" spans="1:36" s="36" customFormat="1" x14ac:dyDescent="0.25">
      <c r="A12" s="43" t="s">
        <v>696</v>
      </c>
      <c r="B12" s="51">
        <f t="shared" ref="B12:AJ12" si="0">SUM(B2:B11)</f>
        <v>73.97800000000008</v>
      </c>
      <c r="C12" s="51">
        <f t="shared" si="0"/>
        <v>91.139000000000095</v>
      </c>
      <c r="D12" s="51">
        <f t="shared" si="0"/>
        <v>92.2590000000001</v>
      </c>
      <c r="E12" s="51">
        <f t="shared" si="0"/>
        <v>92.639000000000095</v>
      </c>
      <c r="F12" s="51">
        <f t="shared" si="0"/>
        <v>93.459000000000088</v>
      </c>
      <c r="G12" s="51">
        <f t="shared" si="0"/>
        <v>136.39900000000009</v>
      </c>
      <c r="H12" s="51">
        <f t="shared" si="0"/>
        <v>137.0390000000001</v>
      </c>
      <c r="I12" s="51">
        <f t="shared" si="0"/>
        <v>142.48800000000011</v>
      </c>
      <c r="J12" s="51">
        <f t="shared" si="0"/>
        <v>144.19800000000009</v>
      </c>
      <c r="K12" s="51">
        <f t="shared" si="0"/>
        <v>145.5870000000001</v>
      </c>
      <c r="L12" s="51">
        <f t="shared" si="0"/>
        <v>147.10700000000008</v>
      </c>
      <c r="M12" s="51">
        <f t="shared" si="0"/>
        <v>147.97700000000009</v>
      </c>
      <c r="N12" s="51">
        <f t="shared" si="0"/>
        <v>148.55700000000007</v>
      </c>
      <c r="O12" s="51">
        <f t="shared" si="0"/>
        <v>188.9070000000001</v>
      </c>
      <c r="P12" s="51">
        <f t="shared" si="0"/>
        <v>191.81700000000009</v>
      </c>
      <c r="Q12" s="51">
        <f t="shared" si="0"/>
        <v>192.56700000000006</v>
      </c>
      <c r="R12" s="51">
        <f t="shared" si="0"/>
        <v>195.07700000000008</v>
      </c>
      <c r="S12" s="51">
        <f t="shared" si="0"/>
        <v>197.12700000000009</v>
      </c>
      <c r="T12" s="51">
        <f t="shared" si="0"/>
        <v>200.9970000000001</v>
      </c>
      <c r="U12" s="51">
        <f t="shared" si="0"/>
        <v>211.91700000000012</v>
      </c>
      <c r="V12" s="51">
        <f t="shared" si="0"/>
        <v>215.85700000000011</v>
      </c>
      <c r="W12" s="51">
        <f t="shared" si="0"/>
        <v>221.62700000000009</v>
      </c>
      <c r="X12" s="51">
        <f t="shared" si="0"/>
        <v>223.65700000000007</v>
      </c>
      <c r="Y12" s="51">
        <f t="shared" si="0"/>
        <v>224.85700000000006</v>
      </c>
      <c r="Z12" s="51">
        <f t="shared" si="0"/>
        <v>389.40100000000007</v>
      </c>
      <c r="AA12" s="51">
        <f t="shared" si="0"/>
        <v>390.75300000000004</v>
      </c>
      <c r="AB12" s="51">
        <f t="shared" si="0"/>
        <v>393.40900000000005</v>
      </c>
      <c r="AC12" s="51">
        <f t="shared" si="0"/>
        <v>395.32500000000005</v>
      </c>
      <c r="AD12" s="51">
        <f t="shared" si="0"/>
        <v>397.64000000000004</v>
      </c>
      <c r="AE12" s="51">
        <f t="shared" si="0"/>
        <v>407.23700000000008</v>
      </c>
      <c r="AF12" s="51">
        <f t="shared" si="0"/>
        <v>412.55399999999997</v>
      </c>
      <c r="AG12" s="51">
        <f t="shared" si="0"/>
        <v>477.59299999999996</v>
      </c>
      <c r="AH12" s="51">
        <f t="shared" si="0"/>
        <v>481.52</v>
      </c>
      <c r="AI12" s="51">
        <f t="shared" si="0"/>
        <v>486.06999999999994</v>
      </c>
      <c r="AJ12" s="51">
        <f t="shared" si="0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J30"/>
  <sheetViews>
    <sheetView zoomScale="70" zoomScaleNormal="70" workbookViewId="0">
      <selection activeCell="B2" sqref="B2:AJ30"/>
    </sheetView>
  </sheetViews>
  <sheetFormatPr defaultRowHeight="14.25" x14ac:dyDescent="0.25"/>
  <cols>
    <col min="1" max="1" width="36.7109375" style="22" bestFit="1" customWidth="1"/>
    <col min="2" max="16384" width="9.140625" style="22"/>
  </cols>
  <sheetData>
    <row r="1" spans="1:36" ht="17.25" x14ac:dyDescent="0.25">
      <c r="A1" s="20" t="s">
        <v>11</v>
      </c>
      <c r="B1" s="44" t="s">
        <v>149</v>
      </c>
      <c r="C1" s="44" t="s">
        <v>150</v>
      </c>
      <c r="D1" s="44" t="s">
        <v>151</v>
      </c>
      <c r="E1" s="44" t="s">
        <v>152</v>
      </c>
      <c r="F1" s="44" t="s">
        <v>153</v>
      </c>
      <c r="G1" s="44" t="s">
        <v>154</v>
      </c>
      <c r="H1" s="44" t="s">
        <v>155</v>
      </c>
      <c r="I1" s="44" t="s">
        <v>156</v>
      </c>
      <c r="J1" s="44" t="s">
        <v>157</v>
      </c>
      <c r="K1" s="44" t="s">
        <v>158</v>
      </c>
      <c r="L1" s="44" t="s">
        <v>159</v>
      </c>
      <c r="M1" s="44" t="s">
        <v>160</v>
      </c>
      <c r="N1" s="44" t="s">
        <v>161</v>
      </c>
      <c r="O1" s="44" t="s">
        <v>162</v>
      </c>
      <c r="P1" s="44" t="s">
        <v>163</v>
      </c>
      <c r="Q1" s="44" t="s">
        <v>164</v>
      </c>
      <c r="R1" s="44" t="s">
        <v>165</v>
      </c>
      <c r="S1" s="44" t="s">
        <v>166</v>
      </c>
      <c r="T1" s="44" t="s">
        <v>167</v>
      </c>
      <c r="U1" s="44" t="s">
        <v>168</v>
      </c>
      <c r="V1" s="44" t="s">
        <v>169</v>
      </c>
      <c r="W1" s="44" t="s">
        <v>170</v>
      </c>
      <c r="X1" s="44" t="s">
        <v>171</v>
      </c>
      <c r="Y1" s="44" t="s">
        <v>172</v>
      </c>
      <c r="Z1" s="44" t="s">
        <v>173</v>
      </c>
      <c r="AA1" s="44" t="s">
        <v>174</v>
      </c>
      <c r="AB1" s="44" t="s">
        <v>175</v>
      </c>
      <c r="AC1" s="44" t="s">
        <v>176</v>
      </c>
      <c r="AD1" s="44" t="s">
        <v>177</v>
      </c>
      <c r="AE1" s="44" t="s">
        <v>178</v>
      </c>
      <c r="AF1" s="44" t="s">
        <v>179</v>
      </c>
      <c r="AG1" s="44" t="s">
        <v>180</v>
      </c>
      <c r="AH1" s="44" t="s">
        <v>561</v>
      </c>
      <c r="AI1" s="44" t="s">
        <v>678</v>
      </c>
      <c r="AJ1" s="44" t="s">
        <v>695</v>
      </c>
    </row>
    <row r="2" spans="1:36" x14ac:dyDescent="0.25">
      <c r="A2" s="42" t="s">
        <v>322</v>
      </c>
      <c r="B2" s="57">
        <v>7.37</v>
      </c>
      <c r="C2" s="57">
        <v>7.37</v>
      </c>
      <c r="D2" s="57">
        <v>7.37</v>
      </c>
      <c r="E2" s="57">
        <v>7.37</v>
      </c>
      <c r="F2" s="57">
        <v>7.37</v>
      </c>
      <c r="G2" s="57">
        <v>7.37</v>
      </c>
      <c r="H2" s="57">
        <v>7.37</v>
      </c>
      <c r="I2" s="57">
        <v>7.37</v>
      </c>
      <c r="J2" s="57">
        <v>7.37</v>
      </c>
      <c r="K2" s="57">
        <v>7.37</v>
      </c>
      <c r="L2" s="57">
        <v>7.37</v>
      </c>
      <c r="M2" s="57">
        <v>7.37</v>
      </c>
      <c r="N2" s="57">
        <v>7.37</v>
      </c>
      <c r="O2" s="57">
        <v>8.43</v>
      </c>
      <c r="P2" s="57">
        <v>8.43</v>
      </c>
      <c r="Q2" s="57">
        <v>8.43</v>
      </c>
      <c r="R2" s="57">
        <v>8.43</v>
      </c>
      <c r="S2" s="57">
        <v>8.43</v>
      </c>
      <c r="T2" s="57">
        <v>8.43</v>
      </c>
      <c r="U2" s="57">
        <v>8.43</v>
      </c>
      <c r="V2" s="57">
        <v>8.43</v>
      </c>
      <c r="W2" s="57">
        <v>8.48</v>
      </c>
      <c r="X2" s="57">
        <v>8.48</v>
      </c>
      <c r="Y2" s="57">
        <v>8.48</v>
      </c>
      <c r="Z2" s="57">
        <v>8.48</v>
      </c>
      <c r="AA2" s="57">
        <v>8.48</v>
      </c>
      <c r="AB2" s="57">
        <v>8.48</v>
      </c>
      <c r="AC2" s="57">
        <v>8.48</v>
      </c>
      <c r="AD2" s="57">
        <v>8.68</v>
      </c>
      <c r="AE2" s="57">
        <v>8.68</v>
      </c>
      <c r="AF2" s="57">
        <v>8.68</v>
      </c>
      <c r="AG2" s="57">
        <v>8.68</v>
      </c>
      <c r="AH2" s="57">
        <v>8.68</v>
      </c>
      <c r="AI2" s="57">
        <v>8.68</v>
      </c>
      <c r="AJ2" s="57"/>
    </row>
    <row r="3" spans="1:36" x14ac:dyDescent="0.25">
      <c r="A3" s="42" t="s">
        <v>323</v>
      </c>
      <c r="B3" s="57">
        <v>1.67</v>
      </c>
      <c r="C3" s="57">
        <v>1.67</v>
      </c>
      <c r="D3" s="57">
        <v>1.67</v>
      </c>
      <c r="E3" s="57">
        <v>1.67</v>
      </c>
      <c r="F3" s="57">
        <v>1.67</v>
      </c>
      <c r="G3" s="57">
        <v>1.67</v>
      </c>
      <c r="H3" s="57">
        <v>1.67</v>
      </c>
      <c r="I3" s="57">
        <v>1.67</v>
      </c>
      <c r="J3" s="57">
        <v>1.67</v>
      </c>
      <c r="K3" s="57">
        <v>1.67</v>
      </c>
      <c r="L3" s="57">
        <v>1.67</v>
      </c>
      <c r="M3" s="57">
        <v>1.67</v>
      </c>
      <c r="N3" s="57">
        <v>1.67</v>
      </c>
      <c r="O3" s="57">
        <v>1.67</v>
      </c>
      <c r="P3" s="57">
        <v>1.67</v>
      </c>
      <c r="Q3" s="57">
        <v>1.67</v>
      </c>
      <c r="R3" s="57">
        <v>1.67</v>
      </c>
      <c r="S3" s="57">
        <v>1.67</v>
      </c>
      <c r="T3" s="57">
        <v>1.89</v>
      </c>
      <c r="U3" s="57">
        <v>2.19</v>
      </c>
      <c r="V3" s="57">
        <v>2.19</v>
      </c>
      <c r="W3" s="57">
        <v>2.19</v>
      </c>
      <c r="X3" s="57">
        <v>2.36</v>
      </c>
      <c r="Y3" s="57">
        <v>2.36</v>
      </c>
      <c r="Z3" s="57">
        <v>2.36</v>
      </c>
      <c r="AA3" s="57">
        <v>3.62</v>
      </c>
      <c r="AB3" s="57">
        <v>3.62</v>
      </c>
      <c r="AC3" s="57">
        <v>3.62</v>
      </c>
      <c r="AD3" s="57">
        <v>4.88</v>
      </c>
      <c r="AE3" s="57">
        <v>5.29</v>
      </c>
      <c r="AF3" s="57">
        <v>6.28</v>
      </c>
      <c r="AG3" s="57">
        <v>6.28</v>
      </c>
      <c r="AH3" s="57">
        <v>6.51</v>
      </c>
      <c r="AI3" s="57">
        <v>6.81</v>
      </c>
      <c r="AJ3" s="57"/>
    </row>
    <row r="4" spans="1:36" x14ac:dyDescent="0.25">
      <c r="A4" s="42" t="s">
        <v>324</v>
      </c>
      <c r="B4" s="57">
        <v>10.26</v>
      </c>
      <c r="C4" s="57">
        <v>10.26</v>
      </c>
      <c r="D4" s="57">
        <v>10.26</v>
      </c>
      <c r="E4" s="57">
        <v>10.26</v>
      </c>
      <c r="F4" s="57">
        <v>10.26</v>
      </c>
      <c r="G4" s="57">
        <v>10.26</v>
      </c>
      <c r="H4" s="57">
        <v>10.26</v>
      </c>
      <c r="I4" s="57">
        <v>10.26</v>
      </c>
      <c r="J4" s="57">
        <v>10.26</v>
      </c>
      <c r="K4" s="57">
        <v>10.26</v>
      </c>
      <c r="L4" s="57">
        <v>10.26</v>
      </c>
      <c r="M4" s="57">
        <v>10.26</v>
      </c>
      <c r="N4" s="57">
        <v>10.26</v>
      </c>
      <c r="O4" s="57">
        <v>10.26</v>
      </c>
      <c r="P4" s="57">
        <v>10.26</v>
      </c>
      <c r="Q4" s="57">
        <v>10.26</v>
      </c>
      <c r="R4" s="57">
        <v>11.48</v>
      </c>
      <c r="S4" s="57">
        <v>11.48</v>
      </c>
      <c r="T4" s="57">
        <v>12.98</v>
      </c>
      <c r="U4" s="57">
        <v>12.98</v>
      </c>
      <c r="V4" s="57">
        <v>14.14</v>
      </c>
      <c r="W4" s="57">
        <v>14.14</v>
      </c>
      <c r="X4" s="57">
        <v>14.14</v>
      </c>
      <c r="Y4" s="57">
        <v>14.14</v>
      </c>
      <c r="Z4" s="57">
        <v>14.14</v>
      </c>
      <c r="AA4" s="57">
        <v>14.14</v>
      </c>
      <c r="AB4" s="57">
        <v>14.14</v>
      </c>
      <c r="AC4" s="57">
        <v>14.79</v>
      </c>
      <c r="AD4" s="57">
        <v>15.92</v>
      </c>
      <c r="AE4" s="57">
        <v>16.940000000000001</v>
      </c>
      <c r="AF4" s="57">
        <v>17.989999999999998</v>
      </c>
      <c r="AG4" s="57">
        <v>18</v>
      </c>
      <c r="AH4" s="40">
        <v>18.579999999999998</v>
      </c>
      <c r="AI4" s="57">
        <v>18.8</v>
      </c>
      <c r="AJ4" s="57"/>
    </row>
    <row r="5" spans="1:36" x14ac:dyDescent="0.25">
      <c r="A5" s="42" t="s">
        <v>325</v>
      </c>
      <c r="B5" s="57">
        <v>8.8469999999999995</v>
      </c>
      <c r="C5" s="57">
        <v>8.8469999999999995</v>
      </c>
      <c r="D5" s="57">
        <v>8.8469999999999995</v>
      </c>
      <c r="E5" s="57">
        <v>8.8469999999999995</v>
      </c>
      <c r="F5" s="57">
        <v>8.8469999999999995</v>
      </c>
      <c r="G5" s="57">
        <v>8.8469999999999995</v>
      </c>
      <c r="H5" s="57">
        <v>8.8469999999999995</v>
      </c>
      <c r="I5" s="57">
        <v>8.8469999999999995</v>
      </c>
      <c r="J5" s="57">
        <v>8.8469999999999995</v>
      </c>
      <c r="K5" s="57">
        <v>8.8469999999999995</v>
      </c>
      <c r="L5" s="57">
        <v>8.8469999999999995</v>
      </c>
      <c r="M5" s="57">
        <v>8.8469999999999995</v>
      </c>
      <c r="N5" s="57">
        <v>9.0510000000000002</v>
      </c>
      <c r="O5" s="57">
        <v>9.2089999999999996</v>
      </c>
      <c r="P5" s="57">
        <v>9.2100000000000009</v>
      </c>
      <c r="Q5" s="57">
        <v>9.2100000000000009</v>
      </c>
      <c r="R5" s="57">
        <v>9.2100000000000009</v>
      </c>
      <c r="S5" s="57">
        <v>9.2100000000000009</v>
      </c>
      <c r="T5" s="57">
        <v>9.4329999999999998</v>
      </c>
      <c r="U5" s="57">
        <v>9.4329999999999998</v>
      </c>
      <c r="V5" s="57">
        <v>9.4329999999999998</v>
      </c>
      <c r="W5" s="57">
        <v>9.4329999999999998</v>
      </c>
      <c r="X5" s="57">
        <v>9.4329999999999998</v>
      </c>
      <c r="Y5" s="57">
        <v>9.4329999999999998</v>
      </c>
      <c r="Z5" s="57">
        <v>9.4329999999999998</v>
      </c>
      <c r="AA5" s="57">
        <v>9.43</v>
      </c>
      <c r="AB5" s="57">
        <v>9.43</v>
      </c>
      <c r="AC5" s="57">
        <v>10.01</v>
      </c>
      <c r="AD5" s="57">
        <v>10.01</v>
      </c>
      <c r="AE5" s="57">
        <v>10.3</v>
      </c>
      <c r="AF5" s="57">
        <v>10.53</v>
      </c>
      <c r="AG5" s="57">
        <v>10.98</v>
      </c>
      <c r="AH5" s="57">
        <v>11.49</v>
      </c>
      <c r="AI5" s="57">
        <v>11.9</v>
      </c>
      <c r="AJ5" s="57"/>
    </row>
    <row r="6" spans="1:36" x14ac:dyDescent="0.25">
      <c r="A6" s="42" t="s">
        <v>326</v>
      </c>
      <c r="B6" s="57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0.3</v>
      </c>
      <c r="K6" s="57">
        <v>0.8</v>
      </c>
      <c r="L6" s="57">
        <v>1</v>
      </c>
      <c r="M6" s="57">
        <v>1.5</v>
      </c>
      <c r="N6" s="57">
        <v>1.8</v>
      </c>
      <c r="O6" s="57">
        <v>2</v>
      </c>
      <c r="P6" s="57">
        <v>2.2000000000000002</v>
      </c>
      <c r="Q6" s="57">
        <v>2.9</v>
      </c>
      <c r="R6" s="57">
        <v>3.9</v>
      </c>
      <c r="S6" s="57">
        <v>4.9000000000000004</v>
      </c>
      <c r="T6" s="57">
        <v>5.9</v>
      </c>
      <c r="U6" s="57">
        <v>6.9</v>
      </c>
      <c r="V6" s="57">
        <v>8.9</v>
      </c>
      <c r="W6" s="57">
        <v>9.1999999999999993</v>
      </c>
      <c r="X6" s="57">
        <v>9.1999999999999993</v>
      </c>
      <c r="Y6" s="57">
        <v>9.1999999999999993</v>
      </c>
      <c r="Z6" s="57">
        <v>10</v>
      </c>
      <c r="AA6" s="57">
        <v>11</v>
      </c>
      <c r="AB6" s="57">
        <v>11.5</v>
      </c>
      <c r="AC6" s="57">
        <v>12.5</v>
      </c>
      <c r="AD6" s="57">
        <v>14.5</v>
      </c>
      <c r="AE6" s="57">
        <v>15</v>
      </c>
      <c r="AF6" s="57">
        <v>15</v>
      </c>
      <c r="AG6" s="57">
        <v>15</v>
      </c>
      <c r="AH6" s="57">
        <v>15</v>
      </c>
      <c r="AI6" s="57">
        <v>15</v>
      </c>
      <c r="AJ6" s="57"/>
    </row>
    <row r="7" spans="1:36" x14ac:dyDescent="0.25">
      <c r="A7" s="42" t="s">
        <v>327</v>
      </c>
      <c r="B7" s="57"/>
      <c r="C7" s="57"/>
      <c r="D7" s="57"/>
      <c r="E7" s="57"/>
      <c r="F7" s="57"/>
      <c r="G7" s="57"/>
      <c r="H7" s="57">
        <v>0.65500000000000003</v>
      </c>
      <c r="I7" s="57">
        <v>0.66</v>
      </c>
      <c r="J7" s="57">
        <v>0.66</v>
      </c>
      <c r="K7" s="57">
        <v>0.66</v>
      </c>
      <c r="L7" s="57">
        <v>0.66</v>
      </c>
      <c r="M7" s="57">
        <v>0.84499999999999997</v>
      </c>
      <c r="N7" s="57">
        <v>0.85</v>
      </c>
      <c r="O7" s="57">
        <v>1.17</v>
      </c>
      <c r="P7" s="57">
        <v>1.353</v>
      </c>
      <c r="Q7" s="57">
        <v>2.677</v>
      </c>
      <c r="R7" s="57">
        <v>2.68</v>
      </c>
      <c r="S7" s="57">
        <v>5.29</v>
      </c>
      <c r="T7" s="57">
        <v>5.5549999999999997</v>
      </c>
      <c r="U7" s="57">
        <v>7.5430000000000001</v>
      </c>
      <c r="V7" s="57">
        <v>8.82</v>
      </c>
      <c r="W7" s="57">
        <v>9.5779999999999994</v>
      </c>
      <c r="X7" s="57">
        <v>9.58</v>
      </c>
      <c r="Y7" s="57">
        <v>10.419</v>
      </c>
      <c r="Z7" s="57">
        <v>10.42</v>
      </c>
      <c r="AA7" s="57">
        <v>10.874000000000001</v>
      </c>
      <c r="AB7" s="57">
        <v>10.87</v>
      </c>
      <c r="AC7" s="57">
        <v>10.97</v>
      </c>
      <c r="AD7" s="57">
        <v>10.97</v>
      </c>
      <c r="AE7" s="57">
        <v>11.635999999999999</v>
      </c>
      <c r="AF7" s="57">
        <v>11.757</v>
      </c>
      <c r="AG7" s="57">
        <v>11.917</v>
      </c>
      <c r="AH7" s="57">
        <v>12.72</v>
      </c>
      <c r="AI7" s="57">
        <v>13.47</v>
      </c>
      <c r="AJ7" s="57"/>
    </row>
    <row r="8" spans="1:36" x14ac:dyDescent="0.25">
      <c r="A8" s="42" t="s">
        <v>328</v>
      </c>
      <c r="B8" s="57">
        <v>0.75900000000000001</v>
      </c>
      <c r="C8" s="57">
        <v>0.76</v>
      </c>
      <c r="D8" s="57">
        <v>0.76</v>
      </c>
      <c r="E8" s="57">
        <v>0.76</v>
      </c>
      <c r="F8" s="57">
        <v>0.76</v>
      </c>
      <c r="G8" s="57">
        <v>0.76</v>
      </c>
      <c r="H8" s="57">
        <v>0.76</v>
      </c>
      <c r="I8" s="57">
        <v>0.76</v>
      </c>
      <c r="J8" s="57">
        <v>0.76</v>
      </c>
      <c r="K8" s="57">
        <v>0.76</v>
      </c>
      <c r="L8" s="57">
        <v>0.76</v>
      </c>
      <c r="M8" s="57">
        <v>0.76</v>
      </c>
      <c r="N8" s="57">
        <v>0.76</v>
      </c>
      <c r="O8" s="57">
        <v>0.76</v>
      </c>
      <c r="P8" s="57">
        <v>0.76</v>
      </c>
      <c r="Q8" s="57">
        <v>0.76</v>
      </c>
      <c r="R8" s="57">
        <v>0.76</v>
      </c>
      <c r="S8" s="57">
        <v>0.76</v>
      </c>
      <c r="T8" s="57">
        <v>0.76</v>
      </c>
      <c r="U8" s="57">
        <v>0.76</v>
      </c>
      <c r="V8" s="57">
        <v>0.76</v>
      </c>
      <c r="W8" s="57">
        <v>1.52</v>
      </c>
      <c r="X8" s="57">
        <v>1.52</v>
      </c>
      <c r="Y8" s="57">
        <v>1.52</v>
      </c>
      <c r="Z8" s="57">
        <v>1.52</v>
      </c>
      <c r="AA8" s="57">
        <v>1.52</v>
      </c>
      <c r="AB8" s="57">
        <v>1.52</v>
      </c>
      <c r="AC8" s="57">
        <v>1.52</v>
      </c>
      <c r="AD8" s="57">
        <v>1.52</v>
      </c>
      <c r="AE8" s="57">
        <v>2.08</v>
      </c>
      <c r="AF8" s="57">
        <v>2.08</v>
      </c>
      <c r="AG8" s="57">
        <v>2.258</v>
      </c>
      <c r="AH8" s="57">
        <v>2.258</v>
      </c>
      <c r="AI8" s="57">
        <v>2.258</v>
      </c>
      <c r="AJ8" s="57"/>
    </row>
    <row r="9" spans="1:36" x14ac:dyDescent="0.25">
      <c r="A9" s="42" t="s">
        <v>329</v>
      </c>
      <c r="B9" s="60"/>
      <c r="C9" s="60"/>
      <c r="D9" s="60"/>
      <c r="E9" s="60"/>
      <c r="F9" s="60"/>
      <c r="G9" s="57">
        <v>0.32</v>
      </c>
      <c r="H9" s="57">
        <v>0.55000000000000004</v>
      </c>
      <c r="I9" s="57">
        <v>0.7</v>
      </c>
      <c r="J9" s="57">
        <v>1.1200000000000001</v>
      </c>
      <c r="K9" s="57">
        <v>1.24</v>
      </c>
      <c r="L9" s="57">
        <v>1.48</v>
      </c>
      <c r="M9" s="57">
        <v>1.61</v>
      </c>
      <c r="N9" s="57">
        <v>1.87</v>
      </c>
      <c r="O9" s="57">
        <v>2.4</v>
      </c>
      <c r="P9" s="57">
        <v>2.67</v>
      </c>
      <c r="Q9" s="57">
        <v>3.02</v>
      </c>
      <c r="R9" s="57">
        <v>3.5</v>
      </c>
      <c r="S9" s="57">
        <v>4.22</v>
      </c>
      <c r="T9" s="57">
        <v>4.6500000000000004</v>
      </c>
      <c r="U9" s="57">
        <v>4.88</v>
      </c>
      <c r="V9" s="57">
        <v>5.29</v>
      </c>
      <c r="W9" s="57">
        <v>5.56</v>
      </c>
      <c r="X9" s="57">
        <v>5.92</v>
      </c>
      <c r="Y9" s="57">
        <v>6.62</v>
      </c>
      <c r="Z9" s="57">
        <v>6.77</v>
      </c>
      <c r="AA9" s="57">
        <v>7.25</v>
      </c>
      <c r="AB9" s="57">
        <v>7.7</v>
      </c>
      <c r="AC9" s="57">
        <v>8.33</v>
      </c>
      <c r="AD9" s="57">
        <v>8.5299999999999994</v>
      </c>
      <c r="AE9" s="57">
        <v>8.93</v>
      </c>
      <c r="AF9" s="57">
        <v>9.0299999999999994</v>
      </c>
      <c r="AG9" s="57">
        <v>9.3000000000000007</v>
      </c>
      <c r="AH9" s="57">
        <v>9.3000000000000007</v>
      </c>
      <c r="AI9" s="57">
        <v>9.5</v>
      </c>
      <c r="AJ9" s="57"/>
    </row>
    <row r="10" spans="1:36" x14ac:dyDescent="0.25">
      <c r="A10" s="42" t="s">
        <v>330</v>
      </c>
      <c r="B10" s="57">
        <v>2.66</v>
      </c>
      <c r="C10" s="57">
        <v>2.66</v>
      </c>
      <c r="D10" s="57">
        <v>2.66</v>
      </c>
      <c r="E10" s="57">
        <v>2.66</v>
      </c>
      <c r="F10" s="57">
        <v>2.66</v>
      </c>
      <c r="G10" s="57">
        <v>2.66</v>
      </c>
      <c r="H10" s="57">
        <v>3.22</v>
      </c>
      <c r="I10" s="57">
        <v>3.22</v>
      </c>
      <c r="J10" s="57">
        <v>3.22</v>
      </c>
      <c r="K10" s="57">
        <v>3.22</v>
      </c>
      <c r="L10" s="57">
        <v>3.87</v>
      </c>
      <c r="M10" s="57">
        <v>4.3600000000000003</v>
      </c>
      <c r="N10" s="57">
        <v>4.3600000000000003</v>
      </c>
      <c r="O10" s="57">
        <v>4.3600000000000003</v>
      </c>
      <c r="P10" s="57">
        <v>4.3600000000000003</v>
      </c>
      <c r="Q10" s="57">
        <v>4.3600000000000003</v>
      </c>
      <c r="R10" s="57">
        <v>4.7</v>
      </c>
      <c r="S10" s="57">
        <v>6.42</v>
      </c>
      <c r="T10" s="57">
        <v>6.42</v>
      </c>
      <c r="U10" s="57">
        <v>6.42</v>
      </c>
      <c r="V10" s="57">
        <v>6.42</v>
      </c>
      <c r="W10" s="57">
        <v>6.42</v>
      </c>
      <c r="X10" s="57">
        <v>6.42</v>
      </c>
      <c r="Y10" s="57">
        <v>6.42</v>
      </c>
      <c r="Z10" s="57">
        <v>6.42</v>
      </c>
      <c r="AA10" s="57">
        <v>6.42</v>
      </c>
      <c r="AB10" s="57">
        <v>6.42</v>
      </c>
      <c r="AC10" s="57">
        <v>6.42</v>
      </c>
      <c r="AD10" s="57">
        <v>6.71</v>
      </c>
      <c r="AE10" s="57">
        <v>6.71</v>
      </c>
      <c r="AF10" s="57">
        <v>7.76</v>
      </c>
      <c r="AG10" s="57">
        <v>8.33</v>
      </c>
      <c r="AH10" s="57">
        <v>8.33</v>
      </c>
      <c r="AI10" s="57">
        <v>9.0399999999999991</v>
      </c>
      <c r="AJ10" s="57"/>
    </row>
    <row r="11" spans="1:36" x14ac:dyDescent="0.25">
      <c r="A11" s="42" t="s">
        <v>331</v>
      </c>
      <c r="B11" s="57">
        <v>5.9</v>
      </c>
      <c r="C11" s="57">
        <v>5.9</v>
      </c>
      <c r="D11" s="57">
        <v>5.9</v>
      </c>
      <c r="E11" s="57">
        <v>5.9</v>
      </c>
      <c r="F11" s="57">
        <v>5.9</v>
      </c>
      <c r="G11" s="57">
        <v>5.9</v>
      </c>
      <c r="H11" s="57">
        <v>5.9</v>
      </c>
      <c r="I11" s="57">
        <v>5.9</v>
      </c>
      <c r="J11" s="57">
        <v>5.9</v>
      </c>
      <c r="K11" s="57">
        <v>5.9</v>
      </c>
      <c r="L11" s="57">
        <v>5.9</v>
      </c>
      <c r="M11" s="57">
        <v>7.97</v>
      </c>
      <c r="N11" s="57">
        <v>7.97</v>
      </c>
      <c r="O11" s="57">
        <v>7.97</v>
      </c>
      <c r="P11" s="57">
        <v>7.97</v>
      </c>
      <c r="Q11" s="57">
        <v>7.97</v>
      </c>
      <c r="R11" s="57">
        <v>7.97</v>
      </c>
      <c r="S11" s="57">
        <v>7.97</v>
      </c>
      <c r="T11" s="57">
        <v>8.15</v>
      </c>
      <c r="U11" s="57">
        <v>8.15</v>
      </c>
      <c r="V11" s="57">
        <v>8.23</v>
      </c>
      <c r="W11" s="57">
        <v>8.2799999999999994</v>
      </c>
      <c r="X11" s="57">
        <v>8.2799999999999994</v>
      </c>
      <c r="Y11" s="57">
        <v>8.2799999999999994</v>
      </c>
      <c r="Z11" s="57">
        <v>8.2799999999999994</v>
      </c>
      <c r="AA11" s="57">
        <v>8.2799999999999994</v>
      </c>
      <c r="AB11" s="57">
        <v>8.2799999999999994</v>
      </c>
      <c r="AC11" s="57">
        <v>8.2799999999999994</v>
      </c>
      <c r="AD11" s="57">
        <v>8.2799999999999994</v>
      </c>
      <c r="AE11" s="57">
        <v>8.2799999999999994</v>
      </c>
      <c r="AF11" s="57">
        <v>8.33</v>
      </c>
      <c r="AG11" s="57">
        <v>9.7100000000000009</v>
      </c>
      <c r="AH11" s="40">
        <v>10.57</v>
      </c>
      <c r="AI11" s="40">
        <v>10.57</v>
      </c>
      <c r="AJ11" s="57"/>
    </row>
    <row r="12" spans="1:36" x14ac:dyDescent="0.25">
      <c r="A12" s="42" t="s">
        <v>332</v>
      </c>
      <c r="B12" s="57">
        <v>4.2</v>
      </c>
      <c r="C12" s="57">
        <v>4.2</v>
      </c>
      <c r="D12" s="57">
        <v>4.2</v>
      </c>
      <c r="E12" s="57">
        <v>5</v>
      </c>
      <c r="F12" s="57">
        <v>5</v>
      </c>
      <c r="G12" s="57">
        <v>5</v>
      </c>
      <c r="H12" s="57">
        <v>6.1</v>
      </c>
      <c r="I12" s="57">
        <v>6.1</v>
      </c>
      <c r="J12" s="57">
        <v>6.1</v>
      </c>
      <c r="K12" s="57">
        <v>6.1</v>
      </c>
      <c r="L12" s="57">
        <v>6.1</v>
      </c>
      <c r="M12" s="57">
        <v>6.1</v>
      </c>
      <c r="N12" s="57">
        <v>6.1</v>
      </c>
      <c r="O12" s="57">
        <v>6.1</v>
      </c>
      <c r="P12" s="57">
        <v>6.1</v>
      </c>
      <c r="Q12" s="57">
        <v>6.1</v>
      </c>
      <c r="R12" s="57">
        <v>6.1</v>
      </c>
      <c r="S12" s="57">
        <v>6.1</v>
      </c>
      <c r="T12" s="57">
        <v>6.1</v>
      </c>
      <c r="U12" s="57">
        <v>6.1</v>
      </c>
      <c r="V12" s="57">
        <v>6.1</v>
      </c>
      <c r="W12" s="57">
        <v>6.1</v>
      </c>
      <c r="X12" s="57">
        <v>6.1</v>
      </c>
      <c r="Y12" s="57">
        <v>6.1</v>
      </c>
      <c r="Z12" s="57">
        <v>6.1</v>
      </c>
      <c r="AA12" s="57">
        <v>6.1</v>
      </c>
      <c r="AB12" s="57">
        <v>6.1</v>
      </c>
      <c r="AC12" s="57">
        <v>6.2</v>
      </c>
      <c r="AD12" s="57">
        <v>6.2</v>
      </c>
      <c r="AE12" s="57">
        <v>6.2</v>
      </c>
      <c r="AF12" s="57">
        <v>6.2</v>
      </c>
      <c r="AG12" s="57">
        <v>6.2</v>
      </c>
      <c r="AH12" s="57">
        <v>6.2</v>
      </c>
      <c r="AI12" s="57">
        <v>6.95</v>
      </c>
      <c r="AJ12" s="57"/>
    </row>
    <row r="13" spans="1:36" x14ac:dyDescent="0.25">
      <c r="A13" s="42" t="s">
        <v>333</v>
      </c>
      <c r="B13" s="57">
        <v>1.6160000000000001</v>
      </c>
      <c r="C13" s="57">
        <v>1.617</v>
      </c>
      <c r="D13" s="57">
        <v>1.6180000000000001</v>
      </c>
      <c r="E13" s="57">
        <v>1.619</v>
      </c>
      <c r="F13" s="57">
        <v>1.62</v>
      </c>
      <c r="G13" s="57">
        <v>1.621</v>
      </c>
      <c r="H13" s="57">
        <v>1.6220000000000001</v>
      </c>
      <c r="I13" s="57">
        <v>1.623</v>
      </c>
      <c r="J13" s="57">
        <v>1.6240000000000001</v>
      </c>
      <c r="K13" s="57">
        <v>1.625</v>
      </c>
      <c r="L13" s="57">
        <v>2.1760000000000002</v>
      </c>
      <c r="M13" s="57">
        <v>2.177</v>
      </c>
      <c r="N13" s="57">
        <v>2.1779999999999999</v>
      </c>
      <c r="O13" s="57">
        <v>2.1789999999999998</v>
      </c>
      <c r="P13" s="57">
        <v>2.3759999999999999</v>
      </c>
      <c r="Q13" s="57">
        <v>2.3769999999999998</v>
      </c>
      <c r="R13" s="57">
        <v>2.3780000000000001</v>
      </c>
      <c r="S13" s="57">
        <v>2.379</v>
      </c>
      <c r="T13" s="57">
        <v>2.38</v>
      </c>
      <c r="U13" s="57">
        <v>2.714</v>
      </c>
      <c r="V13" s="57">
        <v>2.7149999999999999</v>
      </c>
      <c r="W13" s="57">
        <v>2.7160000000000002</v>
      </c>
      <c r="X13" s="57">
        <v>2.7170000000000001</v>
      </c>
      <c r="Y13" s="57">
        <v>2.9140000000000001</v>
      </c>
      <c r="Z13" s="57">
        <v>2.9140000000000001</v>
      </c>
      <c r="AA13" s="57">
        <v>3.2429999999999999</v>
      </c>
      <c r="AB13" s="57">
        <v>3.2429999999999999</v>
      </c>
      <c r="AC13" s="57">
        <v>3.6930000000000001</v>
      </c>
      <c r="AD13" s="57">
        <v>3.6930000000000001</v>
      </c>
      <c r="AE13" s="57">
        <v>4.4880000000000004</v>
      </c>
      <c r="AF13" s="57">
        <v>4.4880000000000004</v>
      </c>
      <c r="AG13" s="57">
        <v>4.548</v>
      </c>
      <c r="AH13" s="57">
        <v>9.31</v>
      </c>
      <c r="AI13" s="57">
        <v>9.31</v>
      </c>
      <c r="AJ13" s="57"/>
    </row>
    <row r="14" spans="1:36" x14ac:dyDescent="0.25">
      <c r="A14" s="42" t="s">
        <v>688</v>
      </c>
      <c r="B14" s="57">
        <v>24.465869999999999</v>
      </c>
      <c r="C14" s="57">
        <v>24.7408</v>
      </c>
      <c r="D14" s="57">
        <v>24.7408</v>
      </c>
      <c r="E14" s="57">
        <v>24.7408</v>
      </c>
      <c r="F14" s="57">
        <v>24.7408</v>
      </c>
      <c r="G14" s="57">
        <v>24.7408</v>
      </c>
      <c r="H14" s="57">
        <v>24.7408</v>
      </c>
      <c r="I14" s="57">
        <v>24.7408</v>
      </c>
      <c r="J14" s="57">
        <v>25.945499999999999</v>
      </c>
      <c r="K14" s="57">
        <v>25.945499999999999</v>
      </c>
      <c r="L14" s="57">
        <v>25.945499999999999</v>
      </c>
      <c r="M14" s="57">
        <v>25.945499999999999</v>
      </c>
      <c r="N14" s="57">
        <v>25.945499999999999</v>
      </c>
      <c r="O14" s="57">
        <v>26.286999999999999</v>
      </c>
      <c r="P14" s="57">
        <v>28.23518</v>
      </c>
      <c r="Q14" s="57">
        <v>28.515150000000002</v>
      </c>
      <c r="R14" s="57">
        <v>28.515150000000002</v>
      </c>
      <c r="S14" s="57">
        <v>29.43852</v>
      </c>
      <c r="T14" s="57">
        <v>29.956810000000001</v>
      </c>
      <c r="U14" s="57">
        <v>34.03537</v>
      </c>
      <c r="V14" s="57">
        <v>37.239559999999997</v>
      </c>
      <c r="W14" s="57">
        <v>37.292559999999995</v>
      </c>
      <c r="X14" s="57">
        <v>37.292559999999995</v>
      </c>
      <c r="Y14" s="57">
        <v>37.292559999999995</v>
      </c>
      <c r="Z14" s="57">
        <v>37.467559999999999</v>
      </c>
      <c r="AA14" s="57">
        <v>37.467559999999999</v>
      </c>
      <c r="AB14" s="57">
        <v>37.897559999999999</v>
      </c>
      <c r="AC14" s="57">
        <v>37.897559999999999</v>
      </c>
      <c r="AD14" s="57">
        <v>38.498890000000003</v>
      </c>
      <c r="AE14" s="57">
        <v>38.498890000000003</v>
      </c>
      <c r="AF14" s="57">
        <v>38.781999999999996</v>
      </c>
      <c r="AG14" s="57">
        <v>40.073500000000003</v>
      </c>
      <c r="AH14" s="57">
        <v>40.380000000000003</v>
      </c>
      <c r="AI14" s="57">
        <v>40.380000000000003</v>
      </c>
      <c r="AJ14" s="57"/>
    </row>
    <row r="15" spans="1:36" x14ac:dyDescent="0.25">
      <c r="A15" s="42" t="s">
        <v>334</v>
      </c>
      <c r="B15" s="40">
        <v>7.15</v>
      </c>
      <c r="C15" s="40">
        <v>7.15</v>
      </c>
      <c r="D15" s="40">
        <v>7.15</v>
      </c>
      <c r="E15" s="40">
        <v>7.15</v>
      </c>
      <c r="F15" s="40">
        <v>7.15</v>
      </c>
      <c r="G15" s="40">
        <v>7.15</v>
      </c>
      <c r="H15" s="40">
        <v>7.15</v>
      </c>
      <c r="I15" s="40">
        <v>7.77</v>
      </c>
      <c r="J15" s="40">
        <v>7.77</v>
      </c>
      <c r="K15" s="40">
        <v>7.77</v>
      </c>
      <c r="L15" s="40">
        <v>7.77</v>
      </c>
      <c r="M15" s="40">
        <v>7.77</v>
      </c>
      <c r="N15" s="40">
        <v>7.77</v>
      </c>
      <c r="O15" s="40">
        <v>8.1</v>
      </c>
      <c r="P15" s="40">
        <v>8.1</v>
      </c>
      <c r="Q15" s="40">
        <v>8.4</v>
      </c>
      <c r="R15" s="40">
        <v>8.4</v>
      </c>
      <c r="S15" s="40">
        <v>8.4</v>
      </c>
      <c r="T15" s="40">
        <v>8.4</v>
      </c>
      <c r="U15" s="40">
        <v>8.4</v>
      </c>
      <c r="V15" s="40">
        <v>8.4</v>
      </c>
      <c r="W15" s="40">
        <v>8.4</v>
      </c>
      <c r="X15" s="40">
        <v>8.4</v>
      </c>
      <c r="Y15" s="40">
        <v>8.4</v>
      </c>
      <c r="Z15" s="40">
        <v>8.4</v>
      </c>
      <c r="AA15" s="40">
        <v>8.4</v>
      </c>
      <c r="AB15" s="40">
        <v>8.4</v>
      </c>
      <c r="AC15" s="40">
        <v>8.4</v>
      </c>
      <c r="AD15" s="40">
        <v>8.4</v>
      </c>
      <c r="AE15" s="40">
        <v>8.4</v>
      </c>
      <c r="AF15" s="40">
        <v>8.4</v>
      </c>
      <c r="AG15" s="40">
        <v>8.57</v>
      </c>
      <c r="AH15" s="40">
        <v>8.57</v>
      </c>
      <c r="AI15" s="40">
        <v>8.57</v>
      </c>
      <c r="AJ15" s="57"/>
    </row>
    <row r="16" spans="1:36" x14ac:dyDescent="0.25">
      <c r="A16" s="42" t="s">
        <v>335</v>
      </c>
      <c r="B16" s="57">
        <v>15.09</v>
      </c>
      <c r="C16" s="57">
        <v>15.09</v>
      </c>
      <c r="D16" s="57">
        <v>15.09</v>
      </c>
      <c r="E16" s="57">
        <v>15.09</v>
      </c>
      <c r="F16" s="57">
        <v>15.09</v>
      </c>
      <c r="G16" s="57">
        <v>15.09</v>
      </c>
      <c r="H16" s="57">
        <v>15.09</v>
      </c>
      <c r="I16" s="57">
        <v>15.09</v>
      </c>
      <c r="J16" s="57">
        <v>15.09</v>
      </c>
      <c r="K16" s="57">
        <v>15.09</v>
      </c>
      <c r="L16" s="57">
        <v>15.09</v>
      </c>
      <c r="M16" s="57">
        <v>15.09</v>
      </c>
      <c r="N16" s="57">
        <v>15.09</v>
      </c>
      <c r="O16" s="57">
        <v>15.09</v>
      </c>
      <c r="P16" s="57">
        <v>15.09</v>
      </c>
      <c r="Q16" s="57">
        <v>15.09</v>
      </c>
      <c r="R16" s="57">
        <v>15.09</v>
      </c>
      <c r="S16" s="57">
        <v>15.09</v>
      </c>
      <c r="T16" s="57">
        <v>15.09</v>
      </c>
      <c r="U16" s="57">
        <v>15.09</v>
      </c>
      <c r="V16" s="57" t="s">
        <v>628</v>
      </c>
      <c r="W16" s="57">
        <v>15.09</v>
      </c>
      <c r="X16" s="57">
        <v>15.09</v>
      </c>
      <c r="Y16" s="57">
        <v>15.09</v>
      </c>
      <c r="Z16" s="57">
        <v>15.09</v>
      </c>
      <c r="AA16" s="57">
        <v>15.09</v>
      </c>
      <c r="AB16" s="57">
        <v>15.09</v>
      </c>
      <c r="AC16" s="57">
        <v>15.09</v>
      </c>
      <c r="AD16" s="57">
        <v>17.510000000000002</v>
      </c>
      <c r="AE16" s="57">
        <v>17.510000000000002</v>
      </c>
      <c r="AF16" s="57">
        <v>17.510000000000002</v>
      </c>
      <c r="AG16" s="57">
        <v>19.13</v>
      </c>
      <c r="AH16" s="57">
        <v>19.13</v>
      </c>
      <c r="AI16" s="57">
        <v>19.13</v>
      </c>
      <c r="AJ16" s="57"/>
    </row>
    <row r="17" spans="1:36" x14ac:dyDescent="0.25">
      <c r="A17" s="42" t="s">
        <v>336</v>
      </c>
      <c r="B17" s="57">
        <v>2.12</v>
      </c>
      <c r="C17" s="57">
        <v>2.12</v>
      </c>
      <c r="D17" s="57">
        <v>2.12</v>
      </c>
      <c r="E17" s="57">
        <v>2.12</v>
      </c>
      <c r="F17" s="57">
        <v>2.12</v>
      </c>
      <c r="G17" s="57">
        <v>2.12</v>
      </c>
      <c r="H17" s="57">
        <v>2.12</v>
      </c>
      <c r="I17" s="57">
        <v>2.12</v>
      </c>
      <c r="J17" s="57">
        <v>2.12</v>
      </c>
      <c r="K17" s="57">
        <v>2.12</v>
      </c>
      <c r="L17" s="57">
        <v>2.12</v>
      </c>
      <c r="M17" s="57">
        <v>2.12</v>
      </c>
      <c r="N17" s="57">
        <v>2.12</v>
      </c>
      <c r="O17" s="57">
        <v>2.12</v>
      </c>
      <c r="P17" s="57">
        <v>2.12</v>
      </c>
      <c r="Q17" s="57">
        <v>2.12</v>
      </c>
      <c r="R17" s="57">
        <v>2.12</v>
      </c>
      <c r="S17" s="57">
        <v>2.12</v>
      </c>
      <c r="T17" s="57">
        <v>2.12</v>
      </c>
      <c r="U17" s="57">
        <v>2.12</v>
      </c>
      <c r="V17" s="57">
        <v>2.12</v>
      </c>
      <c r="W17" s="57">
        <v>2.12</v>
      </c>
      <c r="X17" s="57">
        <v>2.12</v>
      </c>
      <c r="Y17" s="57">
        <v>2.12</v>
      </c>
      <c r="Z17" s="57">
        <v>2.12</v>
      </c>
      <c r="AA17" s="57">
        <v>2.12</v>
      </c>
      <c r="AB17" s="57">
        <v>2.12</v>
      </c>
      <c r="AC17" s="57">
        <v>2.12</v>
      </c>
      <c r="AD17" s="57">
        <v>2.12</v>
      </c>
      <c r="AE17" s="57">
        <v>2.12</v>
      </c>
      <c r="AF17" s="57">
        <v>2.12</v>
      </c>
      <c r="AG17" s="57">
        <v>2.12</v>
      </c>
      <c r="AH17" s="57">
        <v>2.12</v>
      </c>
      <c r="AI17" s="57">
        <v>2.12</v>
      </c>
      <c r="AJ17" s="57"/>
    </row>
    <row r="18" spans="1:36" x14ac:dyDescent="0.25">
      <c r="A18" s="42" t="s">
        <v>337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0.5</v>
      </c>
      <c r="H18" s="40">
        <v>0.5</v>
      </c>
      <c r="I18" s="40">
        <v>1.22</v>
      </c>
      <c r="J18" s="40">
        <v>2.42</v>
      </c>
      <c r="K18" s="40">
        <v>3.62</v>
      </c>
      <c r="L18" s="40">
        <v>6.12</v>
      </c>
      <c r="M18" s="40">
        <v>6.12</v>
      </c>
      <c r="N18" s="40">
        <v>6.12</v>
      </c>
      <c r="O18" s="40">
        <v>7.62</v>
      </c>
      <c r="P18" s="40">
        <v>7.78</v>
      </c>
      <c r="Q18" s="40">
        <v>7.78</v>
      </c>
      <c r="R18" s="40">
        <v>7.78</v>
      </c>
      <c r="S18" s="40">
        <v>8.51</v>
      </c>
      <c r="T18" s="40">
        <v>8.93</v>
      </c>
      <c r="U18" s="40">
        <v>8.93</v>
      </c>
      <c r="V18" s="40">
        <v>10.63</v>
      </c>
      <c r="W18" s="40">
        <v>10.63</v>
      </c>
      <c r="X18" s="40">
        <v>10.63</v>
      </c>
      <c r="Y18" s="40">
        <v>15.15</v>
      </c>
      <c r="Z18" s="40">
        <v>15.15</v>
      </c>
      <c r="AA18" s="40">
        <v>15.5</v>
      </c>
      <c r="AB18" s="40">
        <v>15.77</v>
      </c>
      <c r="AC18" s="40">
        <v>16.39</v>
      </c>
      <c r="AD18" s="40">
        <v>16.39</v>
      </c>
      <c r="AE18" s="40">
        <v>16.39</v>
      </c>
      <c r="AF18" s="40">
        <v>16.63</v>
      </c>
      <c r="AG18" s="40">
        <v>16.63</v>
      </c>
      <c r="AH18" s="40">
        <v>17.329999999999998</v>
      </c>
      <c r="AI18" s="40">
        <v>17.329999999999998</v>
      </c>
      <c r="AJ18" s="57"/>
    </row>
    <row r="19" spans="1:36" x14ac:dyDescent="0.25">
      <c r="A19" s="42" t="s">
        <v>338</v>
      </c>
      <c r="B19" s="57">
        <v>3.8740000000000001</v>
      </c>
      <c r="C19" s="57">
        <v>3.8740000000000001</v>
      </c>
      <c r="D19" s="57">
        <v>3.8740000000000001</v>
      </c>
      <c r="E19" s="57">
        <v>3.8740000000000001</v>
      </c>
      <c r="F19" s="57">
        <v>4.4790000000000001</v>
      </c>
      <c r="G19" s="57">
        <v>4.8079999999999998</v>
      </c>
      <c r="H19" s="57">
        <v>6.9379999999999997</v>
      </c>
      <c r="I19" s="57">
        <v>8.1349999999999998</v>
      </c>
      <c r="J19" s="57">
        <v>8.1349999999999998</v>
      </c>
      <c r="K19" s="57">
        <v>8.6379999999999999</v>
      </c>
      <c r="L19" s="57">
        <v>9.1850000000000005</v>
      </c>
      <c r="M19" s="57">
        <v>9.1850000000000005</v>
      </c>
      <c r="N19" s="57">
        <v>9.1850000000000005</v>
      </c>
      <c r="O19" s="57">
        <v>9.44</v>
      </c>
      <c r="P19" s="57">
        <v>9.44</v>
      </c>
      <c r="Q19" s="57">
        <v>9.44</v>
      </c>
      <c r="R19" s="57">
        <v>10.257999999999999</v>
      </c>
      <c r="S19" s="57">
        <v>10.613</v>
      </c>
      <c r="T19" s="57">
        <v>10.613</v>
      </c>
      <c r="U19" s="57">
        <v>10.613</v>
      </c>
      <c r="V19" s="57">
        <v>10.613</v>
      </c>
      <c r="W19" s="57">
        <v>10.613</v>
      </c>
      <c r="X19" s="57">
        <v>10.613</v>
      </c>
      <c r="Y19" s="57">
        <v>10.613</v>
      </c>
      <c r="Z19" s="57">
        <v>10.613</v>
      </c>
      <c r="AA19" s="57">
        <v>10.613</v>
      </c>
      <c r="AB19" s="57">
        <v>10.613</v>
      </c>
      <c r="AC19" s="57">
        <v>10.896000000000001</v>
      </c>
      <c r="AD19" s="57">
        <v>11.347</v>
      </c>
      <c r="AE19" s="57">
        <v>12.377000000000001</v>
      </c>
      <c r="AF19" s="57">
        <v>12.797000000000001</v>
      </c>
      <c r="AG19" s="57">
        <v>13.912000000000001</v>
      </c>
      <c r="AH19" s="57">
        <v>14.957000000000001</v>
      </c>
      <c r="AI19" s="57">
        <v>15.69</v>
      </c>
      <c r="AJ19" s="57"/>
    </row>
    <row r="20" spans="1:36" x14ac:dyDescent="0.25">
      <c r="A20" s="42" t="s">
        <v>339</v>
      </c>
      <c r="B20" s="57">
        <v>50.84</v>
      </c>
      <c r="C20" s="57">
        <v>50.84</v>
      </c>
      <c r="D20" s="57">
        <v>50.84</v>
      </c>
      <c r="E20" s="57">
        <v>50.84</v>
      </c>
      <c r="F20" s="57">
        <v>50.84</v>
      </c>
      <c r="G20" s="57">
        <v>50.84</v>
      </c>
      <c r="H20" s="57">
        <v>50.84</v>
      </c>
      <c r="I20" s="57">
        <v>50.84</v>
      </c>
      <c r="J20" s="57">
        <v>50.84</v>
      </c>
      <c r="K20" s="57">
        <v>50.84</v>
      </c>
      <c r="L20" s="57">
        <v>50.84</v>
      </c>
      <c r="M20" s="57">
        <v>50.84</v>
      </c>
      <c r="N20" s="57">
        <v>50.84</v>
      </c>
      <c r="O20" s="57">
        <v>50.84</v>
      </c>
      <c r="P20" s="57">
        <v>50.84</v>
      </c>
      <c r="Q20" s="57">
        <v>61.95</v>
      </c>
      <c r="R20" s="57">
        <v>61.95</v>
      </c>
      <c r="S20" s="57">
        <v>61.95</v>
      </c>
      <c r="T20" s="57">
        <v>61.95</v>
      </c>
      <c r="U20" s="57">
        <v>61.95</v>
      </c>
      <c r="V20" s="57">
        <v>61.95</v>
      </c>
      <c r="W20" s="57">
        <v>61.95</v>
      </c>
      <c r="X20" s="57">
        <v>61.95</v>
      </c>
      <c r="Y20" s="57">
        <v>61.95</v>
      </c>
      <c r="Z20" s="57">
        <v>61.95</v>
      </c>
      <c r="AA20" s="57">
        <v>61.95</v>
      </c>
      <c r="AB20" s="57">
        <v>61.95</v>
      </c>
      <c r="AC20" s="57">
        <v>61.95</v>
      </c>
      <c r="AD20" s="57">
        <v>61.95</v>
      </c>
      <c r="AE20" s="57">
        <v>61.95</v>
      </c>
      <c r="AF20" s="57">
        <v>61.95</v>
      </c>
      <c r="AG20" s="57">
        <v>61.95</v>
      </c>
      <c r="AH20" s="57">
        <v>61.95</v>
      </c>
      <c r="AI20" s="57">
        <v>62.09</v>
      </c>
      <c r="AJ20" s="57"/>
    </row>
    <row r="21" spans="1:36" x14ac:dyDescent="0.25">
      <c r="A21" s="42" t="s">
        <v>340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57">
        <v>7.68</v>
      </c>
      <c r="P21" s="57">
        <v>8.01</v>
      </c>
      <c r="Q21" s="57">
        <v>8.01</v>
      </c>
      <c r="R21" s="57">
        <v>8.01</v>
      </c>
      <c r="S21" s="57">
        <v>8.01</v>
      </c>
      <c r="T21" s="57">
        <v>8.2200000000000006</v>
      </c>
      <c r="U21" s="57">
        <v>8.2200000000000006</v>
      </c>
      <c r="V21" s="57">
        <v>9.15</v>
      </c>
      <c r="W21" s="57">
        <v>9.15</v>
      </c>
      <c r="X21" s="57">
        <v>9.9499999999999993</v>
      </c>
      <c r="Y21" s="57">
        <v>9.9499999999999993</v>
      </c>
      <c r="Z21" s="57">
        <v>9.9499999999999993</v>
      </c>
      <c r="AA21" s="57">
        <v>10.220000000000001</v>
      </c>
      <c r="AB21" s="57">
        <v>10.220000000000001</v>
      </c>
      <c r="AC21" s="57">
        <v>10.220000000000001</v>
      </c>
      <c r="AD21" s="57">
        <v>10.220000000000001</v>
      </c>
      <c r="AE21" s="57">
        <v>10.72</v>
      </c>
      <c r="AF21" s="57">
        <v>10.92</v>
      </c>
      <c r="AG21" s="57">
        <v>10.92</v>
      </c>
      <c r="AH21" s="57">
        <v>11.31</v>
      </c>
      <c r="AI21" s="57">
        <v>12.61</v>
      </c>
      <c r="AJ21" s="57"/>
    </row>
    <row r="22" spans="1:36" x14ac:dyDescent="0.25">
      <c r="A22" s="42" t="s">
        <v>341</v>
      </c>
      <c r="B22" s="57">
        <v>0</v>
      </c>
      <c r="C22" s="57">
        <v>0</v>
      </c>
      <c r="D22" s="57">
        <v>0</v>
      </c>
      <c r="E22" s="57">
        <v>0</v>
      </c>
      <c r="F22" s="57">
        <v>0.3</v>
      </c>
      <c r="G22" s="57">
        <v>0.6</v>
      </c>
      <c r="H22" s="57">
        <v>0.9</v>
      </c>
      <c r="I22" s="57">
        <v>1.2</v>
      </c>
      <c r="J22" s="57">
        <v>1.2</v>
      </c>
      <c r="K22" s="57">
        <v>2.2999999999999998</v>
      </c>
      <c r="L22" s="57">
        <v>2.8</v>
      </c>
      <c r="M22" s="57">
        <v>2.8</v>
      </c>
      <c r="N22" s="57">
        <v>3.3</v>
      </c>
      <c r="O22" s="57">
        <v>3.7</v>
      </c>
      <c r="P22" s="57">
        <v>4</v>
      </c>
      <c r="Q22" s="57">
        <v>4.3</v>
      </c>
      <c r="R22" s="57">
        <v>4.5999999999999996</v>
      </c>
      <c r="S22" s="57">
        <v>6.7</v>
      </c>
      <c r="T22" s="57">
        <v>6.7</v>
      </c>
      <c r="U22" s="57">
        <v>6.7</v>
      </c>
      <c r="V22" s="57">
        <v>6.7</v>
      </c>
      <c r="W22" s="57">
        <v>7.2</v>
      </c>
      <c r="X22" s="57">
        <v>8.1999999999999993</v>
      </c>
      <c r="Y22" s="57">
        <v>9.6999999999999993</v>
      </c>
      <c r="Z22" s="57">
        <v>9.6999999999999993</v>
      </c>
      <c r="AA22" s="57">
        <v>9.6999999999999993</v>
      </c>
      <c r="AB22" s="57">
        <v>9.6999999999999993</v>
      </c>
      <c r="AC22" s="57">
        <v>9.6999999999999993</v>
      </c>
      <c r="AD22" s="57">
        <v>9.9499999999999993</v>
      </c>
      <c r="AE22" s="57">
        <v>10.1</v>
      </c>
      <c r="AF22" s="57">
        <v>10.9</v>
      </c>
      <c r="AG22" s="57">
        <v>12.5</v>
      </c>
      <c r="AH22" s="40">
        <v>13.5</v>
      </c>
      <c r="AI22" s="40">
        <v>14</v>
      </c>
      <c r="AJ22" s="57"/>
    </row>
    <row r="23" spans="1:36" x14ac:dyDescent="0.25">
      <c r="A23" s="42" t="s">
        <v>687</v>
      </c>
      <c r="B23" s="60"/>
      <c r="C23" s="60"/>
      <c r="D23" s="60"/>
      <c r="E23" s="60"/>
      <c r="F23" s="60"/>
      <c r="G23" s="60"/>
      <c r="H23" s="57">
        <v>86</v>
      </c>
      <c r="I23" s="57">
        <v>92</v>
      </c>
      <c r="J23" s="57">
        <v>98</v>
      </c>
      <c r="K23" s="57">
        <v>102</v>
      </c>
      <c r="L23" s="57">
        <v>105.3</v>
      </c>
      <c r="M23" s="57">
        <v>110.8</v>
      </c>
      <c r="N23" s="57">
        <v>115.8</v>
      </c>
      <c r="O23" s="57">
        <v>121.4</v>
      </c>
      <c r="P23" s="57">
        <v>124.4</v>
      </c>
      <c r="Q23" s="57">
        <v>128.9</v>
      </c>
      <c r="R23" s="57">
        <v>132.69999999999999</v>
      </c>
      <c r="S23" s="57">
        <v>137</v>
      </c>
      <c r="T23" s="57">
        <v>144.6</v>
      </c>
      <c r="U23" s="57">
        <v>153.4</v>
      </c>
      <c r="V23" s="57">
        <v>162.30000000000001</v>
      </c>
      <c r="W23" s="57">
        <v>167.7</v>
      </c>
      <c r="X23" s="57">
        <v>172.3</v>
      </c>
      <c r="Y23" s="57">
        <v>173.5</v>
      </c>
      <c r="Z23" s="57">
        <v>175.7</v>
      </c>
      <c r="AA23" s="57">
        <v>178</v>
      </c>
      <c r="AB23" s="57">
        <v>181.4</v>
      </c>
      <c r="AC23" s="57">
        <v>188.1</v>
      </c>
      <c r="AD23" s="57">
        <v>189.4</v>
      </c>
      <c r="AE23" s="57">
        <v>190.7</v>
      </c>
      <c r="AF23" s="57">
        <v>194.5</v>
      </c>
      <c r="AG23" s="57">
        <v>197</v>
      </c>
      <c r="AH23" s="40">
        <v>198</v>
      </c>
      <c r="AI23" s="40">
        <v>199.7</v>
      </c>
      <c r="AJ23" s="57"/>
    </row>
    <row r="24" spans="1:36" x14ac:dyDescent="0.25">
      <c r="A24" s="42" t="s">
        <v>342</v>
      </c>
      <c r="B24" s="40">
        <v>12.25</v>
      </c>
      <c r="C24" s="40">
        <v>12.25</v>
      </c>
      <c r="D24" s="40">
        <v>12.25</v>
      </c>
      <c r="E24" s="40">
        <v>12.25</v>
      </c>
      <c r="F24" s="40">
        <v>12.25</v>
      </c>
      <c r="G24" s="40">
        <v>12.25</v>
      </c>
      <c r="H24" s="40">
        <v>12.25</v>
      </c>
      <c r="I24" s="40">
        <v>12.25</v>
      </c>
      <c r="J24" s="40">
        <v>12.25</v>
      </c>
      <c r="K24" s="40">
        <v>12.25</v>
      </c>
      <c r="L24" s="40">
        <v>12.25</v>
      </c>
      <c r="M24" s="40">
        <v>12.25</v>
      </c>
      <c r="N24" s="40">
        <v>12.25</v>
      </c>
      <c r="O24" s="40">
        <v>12.25</v>
      </c>
      <c r="P24" s="40">
        <v>14</v>
      </c>
      <c r="Q24" s="40">
        <v>14</v>
      </c>
      <c r="R24" s="46">
        <v>14</v>
      </c>
      <c r="S24" s="46">
        <v>14.5</v>
      </c>
      <c r="T24" s="46">
        <v>14.5</v>
      </c>
      <c r="U24" s="46">
        <v>14.5</v>
      </c>
      <c r="V24" s="46">
        <v>15</v>
      </c>
      <c r="W24" s="46">
        <v>15</v>
      </c>
      <c r="X24" s="46">
        <v>15</v>
      </c>
      <c r="Y24" s="46">
        <v>15</v>
      </c>
      <c r="Z24" s="46">
        <v>15.2</v>
      </c>
      <c r="AA24" s="46">
        <v>15.2</v>
      </c>
      <c r="AB24" s="46">
        <v>15.35</v>
      </c>
      <c r="AC24" s="46">
        <v>15.35</v>
      </c>
      <c r="AD24" s="46">
        <v>16.350000000000001</v>
      </c>
      <c r="AE24" s="46">
        <v>16.350000000000001</v>
      </c>
      <c r="AF24" s="46">
        <v>16.7</v>
      </c>
      <c r="AG24" s="46">
        <v>17</v>
      </c>
      <c r="AH24" s="46">
        <v>17</v>
      </c>
      <c r="AI24" s="46">
        <v>17</v>
      </c>
      <c r="AJ24" s="57"/>
    </row>
    <row r="25" spans="1:36" x14ac:dyDescent="0.25">
      <c r="A25" s="42" t="s">
        <v>686</v>
      </c>
      <c r="B25" s="57">
        <v>4.0419999999999998</v>
      </c>
      <c r="C25" s="57">
        <v>4.0419999999999998</v>
      </c>
      <c r="D25" s="57">
        <v>4.0419999999999998</v>
      </c>
      <c r="E25" s="57">
        <v>4.0419999999999998</v>
      </c>
      <c r="F25" s="57">
        <v>4.0419999999999998</v>
      </c>
      <c r="G25" s="57">
        <v>4.0419999999999998</v>
      </c>
      <c r="H25" s="57">
        <v>4.0419999999999998</v>
      </c>
      <c r="I25" s="57">
        <v>4.0419999999999998</v>
      </c>
      <c r="J25" s="57">
        <v>4.0419999999999998</v>
      </c>
      <c r="K25" s="57">
        <v>4.0419999999999998</v>
      </c>
      <c r="L25" s="57">
        <v>4.1079999999999997</v>
      </c>
      <c r="M25" s="57">
        <v>4.4880000000000004</v>
      </c>
      <c r="N25" s="57">
        <v>4.4880000000000004</v>
      </c>
      <c r="O25" s="57">
        <v>4.4880000000000004</v>
      </c>
      <c r="P25" s="57">
        <v>4.4880000000000004</v>
      </c>
      <c r="Q25" s="57">
        <v>4.4880000000000004</v>
      </c>
      <c r="R25" s="57">
        <v>4.4880000000000004</v>
      </c>
      <c r="S25" s="57">
        <v>4.4880000000000004</v>
      </c>
      <c r="T25" s="57">
        <v>4.4880000000000004</v>
      </c>
      <c r="U25" s="57">
        <v>4.4880000000000004</v>
      </c>
      <c r="V25" s="57">
        <v>4.4880000000000004</v>
      </c>
      <c r="W25" s="57">
        <v>4.4880000000000004</v>
      </c>
      <c r="X25" s="57">
        <v>4.4880000000000004</v>
      </c>
      <c r="Y25" s="57">
        <v>4.4880000000000004</v>
      </c>
      <c r="Z25" s="57">
        <v>4.4880000000000004</v>
      </c>
      <c r="AA25" s="57">
        <v>4.4880000000000004</v>
      </c>
      <c r="AB25" s="57">
        <v>4.4880000000000004</v>
      </c>
      <c r="AC25" s="57">
        <v>4.4880000000000004</v>
      </c>
      <c r="AD25" s="57">
        <v>4.4880000000000004</v>
      </c>
      <c r="AE25" s="57">
        <v>4.4880000000000004</v>
      </c>
      <c r="AF25" s="57">
        <v>4.6180000000000003</v>
      </c>
      <c r="AG25" s="57">
        <v>4.6180000000000003</v>
      </c>
      <c r="AH25" s="57">
        <v>4.6180000000000003</v>
      </c>
      <c r="AI25" s="57">
        <v>4.84</v>
      </c>
      <c r="AJ25" s="57"/>
    </row>
    <row r="26" spans="1:36" x14ac:dyDescent="0.25">
      <c r="A26" s="42" t="s">
        <v>343</v>
      </c>
      <c r="B26" s="40">
        <v>1.5</v>
      </c>
      <c r="C26" s="40">
        <v>1.5</v>
      </c>
      <c r="D26" s="40">
        <v>1.5</v>
      </c>
      <c r="E26" s="40">
        <v>10</v>
      </c>
      <c r="F26" s="40">
        <v>10</v>
      </c>
      <c r="G26" s="40">
        <v>10</v>
      </c>
      <c r="H26" s="40">
        <v>10</v>
      </c>
      <c r="I26" s="40">
        <v>10</v>
      </c>
      <c r="J26" s="40">
        <v>10</v>
      </c>
      <c r="K26" s="40">
        <v>10</v>
      </c>
      <c r="L26" s="40">
        <v>10</v>
      </c>
      <c r="M26" s="40">
        <v>10</v>
      </c>
      <c r="N26" s="40">
        <v>10.5</v>
      </c>
      <c r="O26" s="40">
        <v>10.9</v>
      </c>
      <c r="P26" s="40">
        <v>11.5</v>
      </c>
      <c r="Q26" s="40">
        <v>12.5</v>
      </c>
      <c r="R26" s="40">
        <v>13</v>
      </c>
      <c r="S26" s="40">
        <v>13.8</v>
      </c>
      <c r="T26" s="40">
        <v>14.3</v>
      </c>
      <c r="U26" s="40">
        <v>15.4</v>
      </c>
      <c r="V26" s="40">
        <v>16.100000000000001</v>
      </c>
      <c r="W26" s="40">
        <v>17.399999999999999</v>
      </c>
      <c r="X26" s="40">
        <v>19</v>
      </c>
      <c r="Y26" s="40">
        <v>19.3</v>
      </c>
      <c r="Z26" s="40">
        <v>20</v>
      </c>
      <c r="AA26" s="40">
        <v>21.5</v>
      </c>
      <c r="AB26" s="40">
        <v>22.3</v>
      </c>
      <c r="AC26" s="40">
        <v>22.6</v>
      </c>
      <c r="AD26" s="40">
        <v>22.6</v>
      </c>
      <c r="AE26" s="40">
        <v>23.3</v>
      </c>
      <c r="AF26" s="40">
        <v>23.3</v>
      </c>
      <c r="AG26" s="40">
        <v>23.89</v>
      </c>
      <c r="AH26" s="40">
        <v>24.72</v>
      </c>
      <c r="AI26" s="40">
        <v>25.52</v>
      </c>
      <c r="AJ26" s="57"/>
    </row>
    <row r="27" spans="1:36" x14ac:dyDescent="0.25">
      <c r="A27" s="42" t="s">
        <v>344</v>
      </c>
      <c r="B27" s="57">
        <v>2.9369999999999998</v>
      </c>
      <c r="C27" s="57">
        <v>2.9369999999999998</v>
      </c>
      <c r="D27" s="57">
        <v>2.9369999999999998</v>
      </c>
      <c r="E27" s="57">
        <v>2.9369999999999998</v>
      </c>
      <c r="F27" s="57">
        <v>2.9369999999999998</v>
      </c>
      <c r="G27" s="57">
        <v>2.9369999999999998</v>
      </c>
      <c r="H27" s="57">
        <v>2.9369999999999998</v>
      </c>
      <c r="I27" s="57">
        <v>2.9369999999999998</v>
      </c>
      <c r="J27" s="57">
        <v>3.71</v>
      </c>
      <c r="K27" s="57">
        <v>4.28</v>
      </c>
      <c r="L27" s="57">
        <v>4.28</v>
      </c>
      <c r="M27" s="57">
        <v>4.28</v>
      </c>
      <c r="N27" s="57">
        <v>5</v>
      </c>
      <c r="O27" s="57">
        <v>5</v>
      </c>
      <c r="P27" s="57">
        <v>5.31</v>
      </c>
      <c r="Q27" s="57">
        <v>5.31</v>
      </c>
      <c r="R27" s="57">
        <v>6.25</v>
      </c>
      <c r="S27" s="57">
        <v>6.41</v>
      </c>
      <c r="T27" s="57">
        <v>6.41</v>
      </c>
      <c r="U27" s="57">
        <v>7.46</v>
      </c>
      <c r="V27" s="57">
        <v>7.61</v>
      </c>
      <c r="W27" s="57">
        <v>7.61</v>
      </c>
      <c r="X27" s="57">
        <v>7.61</v>
      </c>
      <c r="Y27" s="57">
        <v>7.61</v>
      </c>
      <c r="Z27" s="57">
        <v>7.61</v>
      </c>
      <c r="AA27" s="57">
        <v>8.07</v>
      </c>
      <c r="AB27" s="57">
        <v>8.33</v>
      </c>
      <c r="AC27" s="57">
        <v>8.33</v>
      </c>
      <c r="AD27" s="57">
        <v>8.4700000000000006</v>
      </c>
      <c r="AE27" s="57">
        <v>8.9</v>
      </c>
      <c r="AF27" s="57">
        <v>8.9</v>
      </c>
      <c r="AG27" s="57">
        <v>9.1300000000000008</v>
      </c>
      <c r="AH27" s="57">
        <v>10.33</v>
      </c>
      <c r="AI27" s="57">
        <v>11.83</v>
      </c>
      <c r="AJ27" s="57"/>
    </row>
    <row r="28" spans="1:36" x14ac:dyDescent="0.25">
      <c r="A28" s="42" t="s">
        <v>345</v>
      </c>
      <c r="B28" s="57">
        <v>2.16</v>
      </c>
      <c r="C28" s="57">
        <v>2.16</v>
      </c>
      <c r="D28" s="57">
        <v>2.16</v>
      </c>
      <c r="E28" s="57">
        <v>2.16</v>
      </c>
      <c r="F28" s="57">
        <v>2.16</v>
      </c>
      <c r="G28" s="57">
        <v>2.16</v>
      </c>
      <c r="H28" s="57">
        <v>2.16</v>
      </c>
      <c r="I28" s="57">
        <v>2.16</v>
      </c>
      <c r="J28" s="57">
        <v>2.16</v>
      </c>
      <c r="K28" s="57">
        <v>2.16</v>
      </c>
      <c r="L28" s="57">
        <v>2.16</v>
      </c>
      <c r="M28" s="57">
        <v>2.16</v>
      </c>
      <c r="N28" s="57">
        <v>2.16</v>
      </c>
      <c r="O28" s="57">
        <v>2.16</v>
      </c>
      <c r="P28" s="57">
        <v>2.16</v>
      </c>
      <c r="Q28" s="57">
        <v>2.16</v>
      </c>
      <c r="R28" s="57">
        <v>2.16</v>
      </c>
      <c r="S28" s="57">
        <v>2.16</v>
      </c>
      <c r="T28" s="57">
        <v>2.16</v>
      </c>
      <c r="U28" s="57">
        <v>2.16</v>
      </c>
      <c r="V28" s="57">
        <v>3.06</v>
      </c>
      <c r="W28" s="57">
        <v>3.06</v>
      </c>
      <c r="X28" s="57">
        <v>3.06</v>
      </c>
      <c r="Y28" s="57">
        <v>3.06</v>
      </c>
      <c r="Z28" s="57">
        <v>3.06</v>
      </c>
      <c r="AA28" s="57">
        <v>3.06</v>
      </c>
      <c r="AB28" s="57">
        <v>3.06</v>
      </c>
      <c r="AC28" s="57">
        <v>3.06</v>
      </c>
      <c r="AD28" s="57">
        <v>3.06</v>
      </c>
      <c r="AE28" s="57">
        <v>3.06</v>
      </c>
      <c r="AF28" s="57">
        <v>3.78</v>
      </c>
      <c r="AG28" s="57">
        <v>5.58</v>
      </c>
      <c r="AH28" s="57">
        <v>5.58</v>
      </c>
      <c r="AI28" s="57">
        <v>5.58</v>
      </c>
      <c r="AJ28" s="57"/>
    </row>
    <row r="29" spans="1:36" x14ac:dyDescent="0.25">
      <c r="A29" s="42" t="s">
        <v>346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0.63</v>
      </c>
      <c r="I29" s="40">
        <v>0.63</v>
      </c>
      <c r="J29" s="40">
        <v>0.63</v>
      </c>
      <c r="K29" s="40">
        <v>0.63</v>
      </c>
      <c r="L29" s="40">
        <v>0.63</v>
      </c>
      <c r="M29" s="40">
        <v>0.63</v>
      </c>
      <c r="N29" s="40">
        <v>1</v>
      </c>
      <c r="O29" s="40">
        <v>1.63</v>
      </c>
      <c r="P29" s="40">
        <v>1.63</v>
      </c>
      <c r="Q29" s="40">
        <v>1.63</v>
      </c>
      <c r="R29" s="40">
        <v>3.52</v>
      </c>
      <c r="S29" s="40">
        <v>4.57</v>
      </c>
      <c r="T29" s="40">
        <v>6.89</v>
      </c>
      <c r="U29" s="40">
        <v>9.92</v>
      </c>
      <c r="V29" s="40">
        <v>9.92</v>
      </c>
      <c r="W29" s="40">
        <v>9.92</v>
      </c>
      <c r="X29" s="40">
        <v>9.92</v>
      </c>
      <c r="Y29" s="40">
        <v>9.92</v>
      </c>
      <c r="Z29" s="40">
        <v>9.92</v>
      </c>
      <c r="AA29" s="40">
        <v>9.92</v>
      </c>
      <c r="AB29" s="40">
        <v>9.92</v>
      </c>
      <c r="AC29" s="40">
        <v>9.92</v>
      </c>
      <c r="AD29" s="40">
        <v>9.92</v>
      </c>
      <c r="AE29" s="40">
        <v>9.92</v>
      </c>
      <c r="AF29" s="40">
        <v>10.42</v>
      </c>
      <c r="AG29" s="40">
        <v>11.34</v>
      </c>
      <c r="AH29" s="40">
        <v>11.75</v>
      </c>
      <c r="AI29" s="40">
        <v>11.94</v>
      </c>
      <c r="AJ29" s="57"/>
    </row>
    <row r="30" spans="1:36" s="36" customFormat="1" x14ac:dyDescent="0.25">
      <c r="A30" s="43" t="s">
        <v>696</v>
      </c>
      <c r="B30" s="35">
        <f t="shared" ref="B30:AJ30" si="0">SUM(B2:B29)</f>
        <v>169.71087000000003</v>
      </c>
      <c r="C30" s="35">
        <f t="shared" si="0"/>
        <v>169.98780000000002</v>
      </c>
      <c r="D30" s="35">
        <f t="shared" si="0"/>
        <v>169.98880000000003</v>
      </c>
      <c r="E30" s="35">
        <f t="shared" si="0"/>
        <v>179.28980000000001</v>
      </c>
      <c r="F30" s="35">
        <f t="shared" si="0"/>
        <v>180.19580000000002</v>
      </c>
      <c r="G30" s="35">
        <f t="shared" si="0"/>
        <v>181.64580000000001</v>
      </c>
      <c r="H30" s="35">
        <f t="shared" si="0"/>
        <v>273.25180000000006</v>
      </c>
      <c r="I30" s="35">
        <f t="shared" si="0"/>
        <v>282.2448</v>
      </c>
      <c r="J30" s="35">
        <f t="shared" si="0"/>
        <v>292.14349999999996</v>
      </c>
      <c r="K30" s="35">
        <f t="shared" si="0"/>
        <v>300.13749999999999</v>
      </c>
      <c r="L30" s="35">
        <f t="shared" si="0"/>
        <v>308.69150000000002</v>
      </c>
      <c r="M30" s="35">
        <f t="shared" si="0"/>
        <v>317.94750000000005</v>
      </c>
      <c r="N30" s="35">
        <f t="shared" si="0"/>
        <v>325.80750000000006</v>
      </c>
      <c r="O30" s="35">
        <f t="shared" si="0"/>
        <v>345.21299999999997</v>
      </c>
      <c r="P30" s="35">
        <f t="shared" si="0"/>
        <v>354.46218000000005</v>
      </c>
      <c r="Q30" s="35">
        <f t="shared" si="0"/>
        <v>374.32715000000002</v>
      </c>
      <c r="R30" s="35">
        <f t="shared" si="0"/>
        <v>385.61914999999999</v>
      </c>
      <c r="S30" s="35">
        <f t="shared" si="0"/>
        <v>402.58852000000002</v>
      </c>
      <c r="T30" s="35">
        <f t="shared" si="0"/>
        <v>417.97581000000002</v>
      </c>
      <c r="U30" s="35">
        <f t="shared" si="0"/>
        <v>439.88637</v>
      </c>
      <c r="V30" s="35">
        <f t="shared" si="0"/>
        <v>446.70856000000009</v>
      </c>
      <c r="W30" s="35">
        <f t="shared" si="0"/>
        <v>471.24056000000002</v>
      </c>
      <c r="X30" s="35">
        <f t="shared" si="0"/>
        <v>479.77356000000003</v>
      </c>
      <c r="Y30" s="35">
        <f t="shared" si="0"/>
        <v>489.02956</v>
      </c>
      <c r="Z30" s="35">
        <f t="shared" si="0"/>
        <v>493.25556</v>
      </c>
      <c r="AA30" s="35">
        <f t="shared" si="0"/>
        <v>501.65556000000004</v>
      </c>
      <c r="AB30" s="35">
        <f t="shared" si="0"/>
        <v>507.91156000000007</v>
      </c>
      <c r="AC30" s="35">
        <f t="shared" si="0"/>
        <v>519.32456000000002</v>
      </c>
      <c r="AD30" s="35">
        <f t="shared" si="0"/>
        <v>530.56688999999994</v>
      </c>
      <c r="AE30" s="35">
        <f t="shared" si="0"/>
        <v>539.31788999999992</v>
      </c>
      <c r="AF30" s="35">
        <f t="shared" si="0"/>
        <v>550.35199999999986</v>
      </c>
      <c r="AG30" s="35">
        <f t="shared" si="0"/>
        <v>565.56650000000013</v>
      </c>
      <c r="AH30" s="35">
        <f t="shared" si="0"/>
        <v>580.1930000000001</v>
      </c>
      <c r="AI30" s="35">
        <f t="shared" si="0"/>
        <v>590.61800000000005</v>
      </c>
      <c r="AJ30" s="35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J36"/>
  <sheetViews>
    <sheetView zoomScale="85" zoomScaleNormal="85" workbookViewId="0">
      <selection activeCell="G19" sqref="G19"/>
    </sheetView>
  </sheetViews>
  <sheetFormatPr defaultRowHeight="14.25" x14ac:dyDescent="0.25"/>
  <cols>
    <col min="1" max="1" width="41.7109375" style="22" customWidth="1"/>
    <col min="2" max="23" width="7" style="22" bestFit="1" customWidth="1"/>
    <col min="24" max="35" width="8.28515625" style="22" bestFit="1" customWidth="1"/>
    <col min="36" max="16384" width="9.140625" style="22"/>
  </cols>
  <sheetData>
    <row r="1" spans="1:36" ht="17.25" x14ac:dyDescent="0.25">
      <c r="A1" s="20" t="s">
        <v>12</v>
      </c>
      <c r="B1" s="44" t="s">
        <v>149</v>
      </c>
      <c r="C1" s="44" t="s">
        <v>150</v>
      </c>
      <c r="D1" s="44" t="s">
        <v>151</v>
      </c>
      <c r="E1" s="44" t="s">
        <v>152</v>
      </c>
      <c r="F1" s="44" t="s">
        <v>153</v>
      </c>
      <c r="G1" s="44" t="s">
        <v>154</v>
      </c>
      <c r="H1" s="44" t="s">
        <v>155</v>
      </c>
      <c r="I1" s="44" t="s">
        <v>156</v>
      </c>
      <c r="J1" s="44" t="s">
        <v>157</v>
      </c>
      <c r="K1" s="44" t="s">
        <v>158</v>
      </c>
      <c r="L1" s="44" t="s">
        <v>159</v>
      </c>
      <c r="M1" s="44" t="s">
        <v>160</v>
      </c>
      <c r="N1" s="44" t="s">
        <v>161</v>
      </c>
      <c r="O1" s="44" t="s">
        <v>162</v>
      </c>
      <c r="P1" s="44" t="s">
        <v>163</v>
      </c>
      <c r="Q1" s="44" t="s">
        <v>164</v>
      </c>
      <c r="R1" s="44" t="s">
        <v>165</v>
      </c>
      <c r="S1" s="44" t="s">
        <v>166</v>
      </c>
      <c r="T1" s="44" t="s">
        <v>167</v>
      </c>
      <c r="U1" s="44" t="s">
        <v>168</v>
      </c>
      <c r="V1" s="44" t="s">
        <v>169</v>
      </c>
      <c r="W1" s="44" t="s">
        <v>170</v>
      </c>
      <c r="X1" s="44" t="s">
        <v>171</v>
      </c>
      <c r="Y1" s="44" t="s">
        <v>172</v>
      </c>
      <c r="Z1" s="44" t="s">
        <v>173</v>
      </c>
      <c r="AA1" s="44" t="s">
        <v>174</v>
      </c>
      <c r="AB1" s="44" t="s">
        <v>175</v>
      </c>
      <c r="AC1" s="44" t="s">
        <v>176</v>
      </c>
      <c r="AD1" s="44" t="s">
        <v>177</v>
      </c>
      <c r="AE1" s="44" t="s">
        <v>178</v>
      </c>
      <c r="AF1" s="44" t="s">
        <v>179</v>
      </c>
      <c r="AG1" s="44" t="s">
        <v>180</v>
      </c>
      <c r="AH1" s="44" t="s">
        <v>561</v>
      </c>
      <c r="AI1" s="44" t="s">
        <v>678</v>
      </c>
      <c r="AJ1" s="44" t="s">
        <v>695</v>
      </c>
    </row>
    <row r="2" spans="1:36" x14ac:dyDescent="0.25">
      <c r="A2" s="42" t="s">
        <v>347</v>
      </c>
      <c r="B2" s="40">
        <v>0</v>
      </c>
      <c r="C2" s="40">
        <v>0</v>
      </c>
      <c r="D2" s="40">
        <v>0</v>
      </c>
      <c r="E2" s="40">
        <v>0</v>
      </c>
      <c r="F2" s="40">
        <v>0</v>
      </c>
      <c r="G2" s="40">
        <v>0</v>
      </c>
      <c r="H2" s="40">
        <v>0</v>
      </c>
      <c r="I2" s="40">
        <v>0</v>
      </c>
      <c r="J2" s="40">
        <v>7.13</v>
      </c>
      <c r="K2" s="40">
        <v>13.83</v>
      </c>
      <c r="L2" s="40">
        <v>22.33</v>
      </c>
      <c r="M2" s="40">
        <v>32.03</v>
      </c>
      <c r="N2" s="40">
        <v>40.18</v>
      </c>
      <c r="O2" s="40">
        <v>43.48</v>
      </c>
      <c r="P2" s="40">
        <v>47.18</v>
      </c>
      <c r="Q2" s="40">
        <v>50.98</v>
      </c>
      <c r="R2" s="40">
        <v>55.08</v>
      </c>
      <c r="S2" s="40">
        <v>59.28</v>
      </c>
      <c r="T2" s="40">
        <v>63.58</v>
      </c>
      <c r="U2" s="40">
        <v>67.78</v>
      </c>
      <c r="V2" s="40">
        <v>73.28</v>
      </c>
      <c r="W2" s="40">
        <v>78.88</v>
      </c>
      <c r="X2" s="40">
        <v>83.18</v>
      </c>
      <c r="Y2" s="40">
        <v>87.88</v>
      </c>
      <c r="Z2" s="40">
        <v>92.38</v>
      </c>
      <c r="AA2" s="40">
        <v>96.18</v>
      </c>
      <c r="AB2" s="40">
        <v>101.78</v>
      </c>
      <c r="AC2" s="40">
        <v>108.58</v>
      </c>
      <c r="AD2" s="40">
        <v>116.48</v>
      </c>
      <c r="AE2" s="40">
        <v>121.78</v>
      </c>
      <c r="AF2" s="40">
        <v>127.98</v>
      </c>
      <c r="AG2" s="40">
        <v>136.68</v>
      </c>
      <c r="AH2" s="40">
        <v>136.68</v>
      </c>
      <c r="AI2" s="40">
        <v>138.80000000000001</v>
      </c>
      <c r="AJ2" s="40"/>
    </row>
    <row r="3" spans="1:36" x14ac:dyDescent="0.25">
      <c r="A3" s="42" t="s">
        <v>348</v>
      </c>
      <c r="B3" s="40">
        <v>8</v>
      </c>
      <c r="C3" s="40">
        <v>8</v>
      </c>
      <c r="D3" s="40">
        <v>8</v>
      </c>
      <c r="E3" s="40">
        <v>8</v>
      </c>
      <c r="F3" s="40">
        <v>8</v>
      </c>
      <c r="G3" s="40">
        <v>8</v>
      </c>
      <c r="H3" s="40">
        <v>8</v>
      </c>
      <c r="I3" s="40">
        <v>8</v>
      </c>
      <c r="J3" s="40">
        <v>8</v>
      </c>
      <c r="K3" s="40">
        <v>8</v>
      </c>
      <c r="L3" s="40">
        <v>8</v>
      </c>
      <c r="M3" s="40">
        <v>8</v>
      </c>
      <c r="N3" s="40">
        <v>8</v>
      </c>
      <c r="O3" s="40">
        <v>8</v>
      </c>
      <c r="P3" s="40">
        <v>9</v>
      </c>
      <c r="Q3" s="40">
        <v>9</v>
      </c>
      <c r="R3" s="40">
        <v>12</v>
      </c>
      <c r="S3" s="40">
        <v>12</v>
      </c>
      <c r="T3" s="40">
        <v>12</v>
      </c>
      <c r="U3" s="40">
        <v>14</v>
      </c>
      <c r="V3" s="40">
        <v>14</v>
      </c>
      <c r="W3" s="40">
        <v>14</v>
      </c>
      <c r="X3" s="40">
        <v>14</v>
      </c>
      <c r="Y3" s="40">
        <v>14</v>
      </c>
      <c r="Z3" s="40">
        <v>16</v>
      </c>
      <c r="AA3" s="40">
        <v>17</v>
      </c>
      <c r="AB3" s="40">
        <v>17</v>
      </c>
      <c r="AC3" s="40">
        <v>17</v>
      </c>
      <c r="AD3" s="40">
        <v>18</v>
      </c>
      <c r="AE3" s="40">
        <v>18</v>
      </c>
      <c r="AF3" s="40">
        <v>18</v>
      </c>
      <c r="AG3" s="40">
        <v>18</v>
      </c>
      <c r="AH3" s="40">
        <v>18</v>
      </c>
      <c r="AI3" s="40">
        <v>19</v>
      </c>
      <c r="AJ3" s="40"/>
    </row>
    <row r="4" spans="1:36" x14ac:dyDescent="0.25">
      <c r="A4" s="42" t="s">
        <v>567</v>
      </c>
      <c r="B4" s="40">
        <v>22.3</v>
      </c>
      <c r="C4" s="40">
        <v>22.3</v>
      </c>
      <c r="D4" s="40">
        <v>22.3</v>
      </c>
      <c r="E4" s="40">
        <v>22.3</v>
      </c>
      <c r="F4" s="40">
        <v>22.3</v>
      </c>
      <c r="G4" s="40">
        <v>22.3</v>
      </c>
      <c r="H4" s="40">
        <v>22.3</v>
      </c>
      <c r="I4" s="40">
        <v>28.6</v>
      </c>
      <c r="J4" s="40">
        <v>28.6</v>
      </c>
      <c r="K4" s="40">
        <v>28.6</v>
      </c>
      <c r="L4" s="40">
        <v>28.6</v>
      </c>
      <c r="M4" s="40">
        <v>28.6</v>
      </c>
      <c r="N4" s="40">
        <v>38.1</v>
      </c>
      <c r="O4" s="40">
        <v>38.1</v>
      </c>
      <c r="P4" s="40">
        <v>38.1</v>
      </c>
      <c r="Q4" s="40">
        <v>38.1</v>
      </c>
      <c r="R4" s="40">
        <v>42</v>
      </c>
      <c r="S4" s="40">
        <v>63.1</v>
      </c>
      <c r="T4" s="40">
        <v>63.1</v>
      </c>
      <c r="U4" s="40">
        <v>63.1</v>
      </c>
      <c r="V4" s="40">
        <v>63.1</v>
      </c>
      <c r="W4" s="40">
        <v>68</v>
      </c>
      <c r="X4" s="40">
        <v>77.099999999999994</v>
      </c>
      <c r="Y4" s="40">
        <v>77.5</v>
      </c>
      <c r="Z4" s="40">
        <v>79</v>
      </c>
      <c r="AA4" s="40">
        <v>81</v>
      </c>
      <c r="AB4" s="40">
        <v>81.5</v>
      </c>
      <c r="AC4" s="40">
        <v>83</v>
      </c>
      <c r="AD4" s="40">
        <v>86</v>
      </c>
      <c r="AE4" s="40">
        <v>87</v>
      </c>
      <c r="AF4" s="40">
        <v>90</v>
      </c>
      <c r="AG4" s="40">
        <v>92</v>
      </c>
      <c r="AH4" s="40">
        <v>92</v>
      </c>
      <c r="AI4" s="40">
        <v>93</v>
      </c>
      <c r="AJ4" s="40"/>
    </row>
    <row r="5" spans="1:36" x14ac:dyDescent="0.25">
      <c r="A5" s="42" t="s">
        <v>349</v>
      </c>
      <c r="B5" s="40">
        <v>0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1.5</v>
      </c>
      <c r="Q5" s="40">
        <v>3</v>
      </c>
      <c r="R5" s="40">
        <v>4.5</v>
      </c>
      <c r="S5" s="40">
        <v>6</v>
      </c>
      <c r="T5" s="40">
        <v>7</v>
      </c>
      <c r="U5" s="40">
        <v>8</v>
      </c>
      <c r="V5" s="40">
        <v>9</v>
      </c>
      <c r="W5" s="40">
        <v>10</v>
      </c>
      <c r="X5" s="40">
        <v>10.5</v>
      </c>
      <c r="Y5" s="40">
        <v>10.5</v>
      </c>
      <c r="Z5" s="40">
        <v>11</v>
      </c>
      <c r="AA5" s="40">
        <v>11</v>
      </c>
      <c r="AB5" s="40">
        <v>11</v>
      </c>
      <c r="AC5" s="40">
        <v>11</v>
      </c>
      <c r="AD5" s="40">
        <v>11</v>
      </c>
      <c r="AE5" s="40">
        <v>11</v>
      </c>
      <c r="AF5" s="40">
        <v>11</v>
      </c>
      <c r="AG5" s="40">
        <v>11</v>
      </c>
      <c r="AH5" s="40">
        <v>11</v>
      </c>
      <c r="AI5" s="40">
        <v>11</v>
      </c>
      <c r="AJ5" s="40"/>
    </row>
    <row r="6" spans="1:36" x14ac:dyDescent="0.25">
      <c r="A6" s="42" t="s">
        <v>350</v>
      </c>
      <c r="B6" s="68"/>
      <c r="C6" s="68"/>
      <c r="D6" s="68"/>
      <c r="E6" s="68"/>
      <c r="F6" s="68"/>
      <c r="G6" s="68"/>
      <c r="H6" s="68"/>
      <c r="I6" s="40">
        <v>5.077</v>
      </c>
      <c r="J6" s="40">
        <v>5.4489999999999998</v>
      </c>
      <c r="K6" s="40">
        <v>5.4489999999999998</v>
      </c>
      <c r="L6" s="40">
        <v>5.4489999999999998</v>
      </c>
      <c r="M6" s="40">
        <v>5.4489999999999998</v>
      </c>
      <c r="N6" s="40">
        <v>6.0380000000000003</v>
      </c>
      <c r="O6" s="40">
        <v>6.0380000000000003</v>
      </c>
      <c r="P6" s="40">
        <v>7.6849999999999996</v>
      </c>
      <c r="Q6" s="40">
        <v>7.6849999999999996</v>
      </c>
      <c r="R6" s="40">
        <v>7.6849999999999996</v>
      </c>
      <c r="S6" s="40">
        <v>8.4849999999999994</v>
      </c>
      <c r="T6" s="40">
        <v>8.4849999999999994</v>
      </c>
      <c r="U6" s="40">
        <v>9.9390000000000001</v>
      </c>
      <c r="V6" s="40">
        <v>14.993</v>
      </c>
      <c r="W6" s="40">
        <v>17.245999999999999</v>
      </c>
      <c r="X6" s="40">
        <v>19.727</v>
      </c>
      <c r="Y6" s="40">
        <v>19.727</v>
      </c>
      <c r="Z6" s="40">
        <v>19.727</v>
      </c>
      <c r="AA6" s="40">
        <v>19.727</v>
      </c>
      <c r="AB6" s="40">
        <v>19.727</v>
      </c>
      <c r="AC6" s="40">
        <v>23.285</v>
      </c>
      <c r="AD6" s="40">
        <v>24.78</v>
      </c>
      <c r="AE6" s="40">
        <v>26.164000000000001</v>
      </c>
      <c r="AF6" s="40">
        <v>29.634</v>
      </c>
      <c r="AG6" s="40">
        <v>36.207999999999998</v>
      </c>
      <c r="AH6" s="40">
        <v>37.979999999999997</v>
      </c>
      <c r="AI6" s="40">
        <v>39.880000000000003</v>
      </c>
      <c r="AJ6" s="40"/>
    </row>
    <row r="7" spans="1:36" x14ac:dyDescent="0.25">
      <c r="A7" s="42" t="s">
        <v>566</v>
      </c>
      <c r="B7" s="40">
        <v>5</v>
      </c>
      <c r="C7" s="40">
        <v>5</v>
      </c>
      <c r="D7" s="40">
        <v>5</v>
      </c>
      <c r="E7" s="40">
        <v>5</v>
      </c>
      <c r="F7" s="40">
        <v>5</v>
      </c>
      <c r="G7" s="40">
        <v>5</v>
      </c>
      <c r="H7" s="40">
        <v>5</v>
      </c>
      <c r="I7" s="40">
        <v>5</v>
      </c>
      <c r="J7" s="40">
        <v>14</v>
      </c>
      <c r="K7" s="40">
        <v>14</v>
      </c>
      <c r="L7" s="40">
        <v>14</v>
      </c>
      <c r="M7" s="40">
        <v>15</v>
      </c>
      <c r="N7" s="40">
        <v>15</v>
      </c>
      <c r="O7" s="40">
        <v>23</v>
      </c>
      <c r="P7" s="40">
        <v>23</v>
      </c>
      <c r="Q7" s="40">
        <v>24</v>
      </c>
      <c r="R7" s="40">
        <v>24</v>
      </c>
      <c r="S7" s="40">
        <v>24</v>
      </c>
      <c r="T7" s="40">
        <v>25</v>
      </c>
      <c r="U7" s="40">
        <v>25</v>
      </c>
      <c r="V7" s="40">
        <v>26</v>
      </c>
      <c r="W7" s="40">
        <v>27</v>
      </c>
      <c r="X7" s="40">
        <v>27</v>
      </c>
      <c r="Y7" s="40">
        <v>27</v>
      </c>
      <c r="Z7" s="40">
        <v>28</v>
      </c>
      <c r="AA7" s="40">
        <v>29</v>
      </c>
      <c r="AB7" s="40">
        <v>29</v>
      </c>
      <c r="AC7" s="40">
        <v>30</v>
      </c>
      <c r="AD7" s="40">
        <v>30</v>
      </c>
      <c r="AE7" s="40">
        <v>32</v>
      </c>
      <c r="AF7" s="40">
        <v>33</v>
      </c>
      <c r="AG7" s="40">
        <v>33</v>
      </c>
      <c r="AH7" s="40">
        <v>33</v>
      </c>
      <c r="AI7" s="40">
        <v>33</v>
      </c>
      <c r="AJ7" s="40"/>
    </row>
    <row r="8" spans="1:36" x14ac:dyDescent="0.25">
      <c r="A8" s="42" t="s">
        <v>351</v>
      </c>
      <c r="B8" s="40">
        <v>0.5</v>
      </c>
      <c r="C8" s="40">
        <v>0.5</v>
      </c>
      <c r="D8" s="40">
        <v>0.5</v>
      </c>
      <c r="E8" s="40">
        <v>0.5</v>
      </c>
      <c r="F8" s="40">
        <v>0.5</v>
      </c>
      <c r="G8" s="40">
        <v>0.5</v>
      </c>
      <c r="H8" s="40">
        <v>1.5</v>
      </c>
      <c r="I8" s="40">
        <v>2.6</v>
      </c>
      <c r="J8" s="40">
        <v>2.7</v>
      </c>
      <c r="K8" s="40">
        <v>3.3</v>
      </c>
      <c r="L8" s="40">
        <v>3.4</v>
      </c>
      <c r="M8" s="40">
        <v>4</v>
      </c>
      <c r="N8" s="40">
        <v>4</v>
      </c>
      <c r="O8" s="40">
        <v>4</v>
      </c>
      <c r="P8" s="40">
        <v>4.3</v>
      </c>
      <c r="Q8" s="40">
        <v>4.3</v>
      </c>
      <c r="R8" s="40">
        <v>4.3</v>
      </c>
      <c r="S8" s="40">
        <v>4.3</v>
      </c>
      <c r="T8" s="40">
        <v>4.7</v>
      </c>
      <c r="U8" s="40">
        <v>5</v>
      </c>
      <c r="V8" s="40">
        <v>5.4</v>
      </c>
      <c r="W8" s="40">
        <v>5.4</v>
      </c>
      <c r="X8" s="40">
        <v>5.7</v>
      </c>
      <c r="Y8" s="40">
        <v>5.7</v>
      </c>
      <c r="Z8" s="40">
        <v>5.7</v>
      </c>
      <c r="AA8" s="40">
        <v>5.8</v>
      </c>
      <c r="AB8" s="40">
        <v>6.1</v>
      </c>
      <c r="AC8" s="40">
        <v>6.1</v>
      </c>
      <c r="AD8" s="40">
        <v>6.1</v>
      </c>
      <c r="AE8" s="40">
        <v>6.1</v>
      </c>
      <c r="AF8" s="40">
        <v>6.4</v>
      </c>
      <c r="AG8" s="40">
        <v>6.45</v>
      </c>
      <c r="AH8" s="40">
        <v>6.6</v>
      </c>
      <c r="AI8" s="40">
        <v>6.7</v>
      </c>
      <c r="AJ8" s="40"/>
    </row>
    <row r="9" spans="1:36" x14ac:dyDescent="0.25">
      <c r="A9" s="42" t="s">
        <v>352</v>
      </c>
      <c r="B9" s="40">
        <v>12.943</v>
      </c>
      <c r="C9" s="40">
        <v>12.943</v>
      </c>
      <c r="D9" s="40">
        <v>12.943</v>
      </c>
      <c r="E9" s="40">
        <v>12.943</v>
      </c>
      <c r="F9" s="40">
        <v>12.943</v>
      </c>
      <c r="G9" s="40">
        <v>12.943</v>
      </c>
      <c r="H9" s="40">
        <v>12.943</v>
      </c>
      <c r="I9" s="40">
        <v>12.943</v>
      </c>
      <c r="J9" s="40">
        <v>12.943</v>
      </c>
      <c r="K9" s="40">
        <v>12.943</v>
      </c>
      <c r="L9" s="40">
        <v>12.943</v>
      </c>
      <c r="M9" s="40">
        <v>12.943</v>
      </c>
      <c r="N9" s="40">
        <v>12.943</v>
      </c>
      <c r="O9" s="40">
        <v>12.943</v>
      </c>
      <c r="P9" s="40">
        <v>12.943</v>
      </c>
      <c r="Q9" s="40">
        <v>12.943</v>
      </c>
      <c r="R9" s="40">
        <v>12.943</v>
      </c>
      <c r="S9" s="40">
        <v>12.943</v>
      </c>
      <c r="T9" s="40">
        <v>13.867000000000001</v>
      </c>
      <c r="U9" s="40">
        <v>13.867000000000001</v>
      </c>
      <c r="V9" s="40">
        <v>13.867000000000001</v>
      </c>
      <c r="W9" s="40">
        <v>15.31</v>
      </c>
      <c r="X9" s="40">
        <v>15.31</v>
      </c>
      <c r="Y9" s="40">
        <v>15.31</v>
      </c>
      <c r="Z9" s="40">
        <v>15.31</v>
      </c>
      <c r="AA9" s="40">
        <v>16.72</v>
      </c>
      <c r="AB9" s="40">
        <v>16.72</v>
      </c>
      <c r="AC9" s="40">
        <v>16.72</v>
      </c>
      <c r="AD9" s="40">
        <v>16.72</v>
      </c>
      <c r="AE9" s="40">
        <v>16.72</v>
      </c>
      <c r="AF9" s="40">
        <v>16.72</v>
      </c>
      <c r="AG9" s="40">
        <v>16.72</v>
      </c>
      <c r="AH9" s="40">
        <v>17.52</v>
      </c>
      <c r="AI9" s="40">
        <v>17.940000000000001</v>
      </c>
      <c r="AJ9" s="40"/>
    </row>
    <row r="10" spans="1:36" x14ac:dyDescent="0.25">
      <c r="A10" s="42" t="s">
        <v>353</v>
      </c>
      <c r="B10" s="40">
        <v>14.7</v>
      </c>
      <c r="C10" s="40">
        <v>14.7</v>
      </c>
      <c r="D10" s="40">
        <v>14.7</v>
      </c>
      <c r="E10" s="40">
        <v>14.7</v>
      </c>
      <c r="F10" s="40">
        <v>14.7</v>
      </c>
      <c r="G10" s="40">
        <v>14.7</v>
      </c>
      <c r="H10" s="40">
        <v>14.7</v>
      </c>
      <c r="I10" s="40">
        <v>14.7</v>
      </c>
      <c r="J10" s="40">
        <v>15.3</v>
      </c>
      <c r="K10" s="40">
        <v>15.3</v>
      </c>
      <c r="L10" s="40">
        <v>15.3</v>
      </c>
      <c r="M10" s="40">
        <v>15.3</v>
      </c>
      <c r="N10" s="40">
        <v>15.3</v>
      </c>
      <c r="O10" s="40">
        <v>15.3</v>
      </c>
      <c r="P10" s="40">
        <v>15.3</v>
      </c>
      <c r="Q10" s="40">
        <v>15.3</v>
      </c>
      <c r="R10" s="40">
        <v>15.3</v>
      </c>
      <c r="S10" s="40">
        <v>15.3</v>
      </c>
      <c r="T10" s="40">
        <v>17.5</v>
      </c>
      <c r="U10" s="40">
        <v>17.5</v>
      </c>
      <c r="V10" s="40">
        <v>19</v>
      </c>
      <c r="W10" s="40">
        <v>19</v>
      </c>
      <c r="X10" s="40">
        <v>19</v>
      </c>
      <c r="Y10" s="40">
        <v>19</v>
      </c>
      <c r="Z10" s="40">
        <v>19</v>
      </c>
      <c r="AA10" s="40">
        <v>19</v>
      </c>
      <c r="AB10" s="40">
        <v>19</v>
      </c>
      <c r="AC10" s="40">
        <v>19.5</v>
      </c>
      <c r="AD10" s="40">
        <v>19.5</v>
      </c>
      <c r="AE10" s="40">
        <v>19.5</v>
      </c>
      <c r="AF10" s="40">
        <v>19.5</v>
      </c>
      <c r="AG10" s="40">
        <v>19.5</v>
      </c>
      <c r="AH10" s="40">
        <v>19.5</v>
      </c>
      <c r="AI10" s="40">
        <v>19.5</v>
      </c>
      <c r="AJ10" s="40"/>
    </row>
    <row r="11" spans="1:36" x14ac:dyDescent="0.25">
      <c r="A11" s="42" t="s">
        <v>354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40">
        <v>11</v>
      </c>
      <c r="AA11" s="40">
        <v>11</v>
      </c>
      <c r="AB11" s="40">
        <v>11</v>
      </c>
      <c r="AC11" s="40">
        <v>11</v>
      </c>
      <c r="AD11" s="40">
        <v>11</v>
      </c>
      <c r="AE11" s="40">
        <v>11</v>
      </c>
      <c r="AF11" s="40">
        <v>11</v>
      </c>
      <c r="AG11" s="40">
        <v>11</v>
      </c>
      <c r="AH11" s="40">
        <v>11</v>
      </c>
      <c r="AI11" s="40">
        <v>11.15</v>
      </c>
      <c r="AJ11" s="40"/>
    </row>
    <row r="12" spans="1:36" x14ac:dyDescent="0.25">
      <c r="A12" s="45" t="s">
        <v>355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40">
        <v>48.01</v>
      </c>
      <c r="AI12" s="40">
        <v>48.01</v>
      </c>
      <c r="AJ12" s="40"/>
    </row>
    <row r="13" spans="1:36" x14ac:dyDescent="0.25">
      <c r="A13" s="42" t="s">
        <v>356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40">
        <v>16.8</v>
      </c>
      <c r="AI13" s="40">
        <v>16.8</v>
      </c>
      <c r="AJ13" s="40"/>
    </row>
    <row r="14" spans="1:36" x14ac:dyDescent="0.25">
      <c r="A14" s="42" t="s">
        <v>563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25</v>
      </c>
      <c r="K14" s="40">
        <v>27.3</v>
      </c>
      <c r="L14" s="40">
        <v>29.7</v>
      </c>
      <c r="M14" s="40">
        <v>31.4</v>
      </c>
      <c r="N14" s="40">
        <v>35.700000000000003</v>
      </c>
      <c r="O14" s="40">
        <v>38.9</v>
      </c>
      <c r="P14" s="40">
        <v>40.6</v>
      </c>
      <c r="Q14" s="40">
        <v>42.1</v>
      </c>
      <c r="R14" s="40">
        <v>44.3</v>
      </c>
      <c r="S14" s="40">
        <v>45.8</v>
      </c>
      <c r="T14" s="40">
        <v>50</v>
      </c>
      <c r="U14" s="40">
        <v>51.4</v>
      </c>
      <c r="V14" s="40">
        <v>54.2</v>
      </c>
      <c r="W14" s="40">
        <v>57.8</v>
      </c>
      <c r="X14" s="40">
        <v>59</v>
      </c>
      <c r="Y14" s="40">
        <v>97</v>
      </c>
      <c r="Z14" s="40">
        <v>99</v>
      </c>
      <c r="AA14" s="40">
        <v>100.5</v>
      </c>
      <c r="AB14" s="40">
        <v>101.1</v>
      </c>
      <c r="AC14" s="40">
        <v>101.6</v>
      </c>
      <c r="AD14" s="40">
        <v>103.3</v>
      </c>
      <c r="AE14" s="40">
        <v>106</v>
      </c>
      <c r="AF14" s="40">
        <v>107.51</v>
      </c>
      <c r="AG14" s="40">
        <v>109.21</v>
      </c>
      <c r="AH14" s="40">
        <v>115.75</v>
      </c>
      <c r="AI14" s="40">
        <v>117.79</v>
      </c>
      <c r="AJ14" s="40"/>
    </row>
    <row r="15" spans="1:36" x14ac:dyDescent="0.25">
      <c r="A15" s="45" t="s">
        <v>357</v>
      </c>
      <c r="B15" s="69">
        <v>20</v>
      </c>
      <c r="C15" s="69">
        <v>20</v>
      </c>
      <c r="D15" s="69">
        <v>20</v>
      </c>
      <c r="E15" s="69">
        <v>20</v>
      </c>
      <c r="F15" s="69">
        <v>20</v>
      </c>
      <c r="G15" s="69">
        <v>20</v>
      </c>
      <c r="H15" s="69">
        <v>20</v>
      </c>
      <c r="I15" s="69">
        <v>24</v>
      </c>
      <c r="J15" s="69">
        <v>24</v>
      </c>
      <c r="K15" s="69">
        <v>28</v>
      </c>
      <c r="L15" s="69">
        <v>28</v>
      </c>
      <c r="M15" s="69">
        <v>34</v>
      </c>
      <c r="N15" s="69">
        <v>34</v>
      </c>
      <c r="O15" s="69">
        <v>34</v>
      </c>
      <c r="P15" s="69">
        <v>38</v>
      </c>
      <c r="Q15" s="69">
        <v>38</v>
      </c>
      <c r="R15" s="69">
        <v>38</v>
      </c>
      <c r="S15" s="69">
        <v>40</v>
      </c>
      <c r="T15" s="69">
        <v>40</v>
      </c>
      <c r="U15" s="69">
        <v>40</v>
      </c>
      <c r="V15" s="69">
        <v>40</v>
      </c>
      <c r="W15" s="69">
        <v>45</v>
      </c>
      <c r="X15" s="69">
        <v>45</v>
      </c>
      <c r="Y15" s="69">
        <v>48</v>
      </c>
      <c r="Z15" s="69">
        <v>48</v>
      </c>
      <c r="AA15" s="69">
        <v>50</v>
      </c>
      <c r="AB15" s="69">
        <v>50</v>
      </c>
      <c r="AC15" s="69">
        <v>50</v>
      </c>
      <c r="AD15" s="69">
        <v>50</v>
      </c>
      <c r="AE15" s="69">
        <v>55</v>
      </c>
      <c r="AF15" s="69">
        <v>55</v>
      </c>
      <c r="AG15" s="40">
        <v>57.682000000000002</v>
      </c>
      <c r="AH15" s="40">
        <v>57.682000000000002</v>
      </c>
      <c r="AI15" s="40">
        <v>57.682000000000002</v>
      </c>
      <c r="AJ15" s="40"/>
    </row>
    <row r="16" spans="1:36" x14ac:dyDescent="0.25">
      <c r="A16" s="42" t="s">
        <v>358</v>
      </c>
      <c r="B16" s="69">
        <v>19</v>
      </c>
      <c r="C16" s="69">
        <v>20</v>
      </c>
      <c r="D16" s="69">
        <v>21</v>
      </c>
      <c r="E16" s="69">
        <v>22</v>
      </c>
      <c r="F16" s="69">
        <v>23</v>
      </c>
      <c r="G16" s="69">
        <v>24</v>
      </c>
      <c r="H16" s="69">
        <v>25</v>
      </c>
      <c r="I16" s="69">
        <v>26</v>
      </c>
      <c r="J16" s="69">
        <v>27</v>
      </c>
      <c r="K16" s="69">
        <v>28</v>
      </c>
      <c r="L16" s="69">
        <v>29</v>
      </c>
      <c r="M16" s="69">
        <v>30</v>
      </c>
      <c r="N16" s="69">
        <v>31</v>
      </c>
      <c r="O16" s="69">
        <v>32</v>
      </c>
      <c r="P16" s="69">
        <v>33</v>
      </c>
      <c r="Q16" s="40">
        <v>34.250999999999998</v>
      </c>
      <c r="R16" s="40">
        <v>38.750999999999998</v>
      </c>
      <c r="S16" s="40">
        <v>39.051000000000002</v>
      </c>
      <c r="T16" s="40">
        <v>39.051000000000002</v>
      </c>
      <c r="U16" s="40">
        <v>40.151000000000003</v>
      </c>
      <c r="V16" s="40">
        <v>40.892000000000003</v>
      </c>
      <c r="W16" s="40">
        <v>41.241999999999997</v>
      </c>
      <c r="X16" s="40">
        <v>41.241999999999997</v>
      </c>
      <c r="Y16" s="40">
        <v>41.241999999999997</v>
      </c>
      <c r="Z16" s="40">
        <v>41.241999999999997</v>
      </c>
      <c r="AA16" s="40">
        <v>42.241999999999997</v>
      </c>
      <c r="AB16" s="40">
        <v>42.637</v>
      </c>
      <c r="AC16" s="40">
        <v>44.058999999999997</v>
      </c>
      <c r="AD16" s="40">
        <v>44.058999999999997</v>
      </c>
      <c r="AE16" s="40">
        <v>44.058999999999997</v>
      </c>
      <c r="AF16" s="40">
        <v>44.488999999999997</v>
      </c>
      <c r="AG16" s="40">
        <v>44.488999999999997</v>
      </c>
      <c r="AH16" s="40">
        <v>46</v>
      </c>
      <c r="AI16" s="40">
        <v>48.52</v>
      </c>
      <c r="AJ16" s="40"/>
    </row>
    <row r="17" spans="1:36" x14ac:dyDescent="0.25">
      <c r="A17" s="42" t="s">
        <v>359</v>
      </c>
      <c r="B17" s="40">
        <v>18</v>
      </c>
      <c r="C17" s="40">
        <v>19.5</v>
      </c>
      <c r="D17" s="40">
        <v>20.84</v>
      </c>
      <c r="E17" s="40">
        <v>20.84</v>
      </c>
      <c r="F17" s="40">
        <v>20.84</v>
      </c>
      <c r="G17" s="40">
        <v>20.84</v>
      </c>
      <c r="H17" s="40">
        <v>25.06</v>
      </c>
      <c r="I17" s="40">
        <v>25.06</v>
      </c>
      <c r="J17" s="40">
        <v>26.4</v>
      </c>
      <c r="K17" s="40">
        <v>26.4</v>
      </c>
      <c r="L17" s="40">
        <v>26.4</v>
      </c>
      <c r="M17" s="40">
        <v>27</v>
      </c>
      <c r="N17" s="40">
        <v>27.36</v>
      </c>
      <c r="O17" s="40">
        <v>28.06</v>
      </c>
      <c r="P17" s="40">
        <v>28.06</v>
      </c>
      <c r="Q17" s="40">
        <v>28.98</v>
      </c>
      <c r="R17" s="40">
        <v>29.55</v>
      </c>
      <c r="S17" s="40">
        <v>30.04</v>
      </c>
      <c r="T17" s="40">
        <v>30.04</v>
      </c>
      <c r="U17" s="40">
        <v>34.159999999999997</v>
      </c>
      <c r="V17" s="40">
        <v>34.159999999999997</v>
      </c>
      <c r="W17" s="40">
        <v>35.200000000000003</v>
      </c>
      <c r="X17" s="40">
        <v>36.54</v>
      </c>
      <c r="Y17" s="40">
        <v>36.54</v>
      </c>
      <c r="Z17" s="40">
        <v>39.25</v>
      </c>
      <c r="AA17" s="40">
        <v>39.85</v>
      </c>
      <c r="AB17" s="40">
        <v>41</v>
      </c>
      <c r="AC17" s="40">
        <v>42.25</v>
      </c>
      <c r="AD17" s="40">
        <v>44.89</v>
      </c>
      <c r="AE17" s="40">
        <v>45.33</v>
      </c>
      <c r="AF17" s="40">
        <v>47.658000000000001</v>
      </c>
      <c r="AG17" s="40">
        <v>52.823</v>
      </c>
      <c r="AH17" s="40">
        <v>52.823</v>
      </c>
      <c r="AI17" s="40">
        <v>53.07</v>
      </c>
      <c r="AJ17" s="40"/>
    </row>
    <row r="18" spans="1:36" x14ac:dyDescent="0.25">
      <c r="A18" s="42" t="s">
        <v>360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3.72</v>
      </c>
      <c r="K18" s="40">
        <v>3.72</v>
      </c>
      <c r="L18" s="40">
        <v>3.72</v>
      </c>
      <c r="M18" s="40">
        <v>3.72</v>
      </c>
      <c r="N18" s="40">
        <v>3.72</v>
      </c>
      <c r="O18" s="40">
        <v>3.72</v>
      </c>
      <c r="P18" s="40">
        <v>3.72</v>
      </c>
      <c r="Q18" s="40">
        <v>3.72</v>
      </c>
      <c r="R18" s="40">
        <v>3.72</v>
      </c>
      <c r="S18" s="40">
        <v>3.72</v>
      </c>
      <c r="T18" s="40">
        <v>7.21</v>
      </c>
      <c r="U18" s="40">
        <v>7.21</v>
      </c>
      <c r="V18" s="40">
        <v>12.8</v>
      </c>
      <c r="W18" s="40">
        <v>12.8</v>
      </c>
      <c r="X18" s="40">
        <v>12.8</v>
      </c>
      <c r="Y18" s="40">
        <v>12.8</v>
      </c>
      <c r="Z18" s="40">
        <v>12.8</v>
      </c>
      <c r="AA18" s="40">
        <v>12.8</v>
      </c>
      <c r="AB18" s="40">
        <v>12.8</v>
      </c>
      <c r="AC18" s="40">
        <v>12.8</v>
      </c>
      <c r="AD18" s="40">
        <v>12.8</v>
      </c>
      <c r="AE18" s="40">
        <v>12.8</v>
      </c>
      <c r="AF18" s="40">
        <v>13.8</v>
      </c>
      <c r="AG18" s="40">
        <v>14.34</v>
      </c>
      <c r="AH18" s="40">
        <v>15.39</v>
      </c>
      <c r="AI18" s="40">
        <v>17.22</v>
      </c>
      <c r="AJ18" s="40"/>
    </row>
    <row r="19" spans="1:36" x14ac:dyDescent="0.25">
      <c r="A19" s="42" t="s">
        <v>361</v>
      </c>
      <c r="B19" s="40">
        <v>2</v>
      </c>
      <c r="C19" s="40">
        <v>2</v>
      </c>
      <c r="D19" s="40">
        <v>2</v>
      </c>
      <c r="E19" s="40">
        <v>2</v>
      </c>
      <c r="F19" s="40">
        <v>2</v>
      </c>
      <c r="G19" s="40">
        <v>2</v>
      </c>
      <c r="H19" s="40">
        <v>2</v>
      </c>
      <c r="I19" s="40">
        <v>2</v>
      </c>
      <c r="J19" s="40">
        <v>2</v>
      </c>
      <c r="K19" s="40">
        <v>3</v>
      </c>
      <c r="L19" s="40">
        <v>3.5</v>
      </c>
      <c r="M19" s="40">
        <v>4</v>
      </c>
      <c r="N19" s="40">
        <v>6</v>
      </c>
      <c r="O19" s="40">
        <v>6</v>
      </c>
      <c r="P19" s="40">
        <v>7.5</v>
      </c>
      <c r="Q19" s="40">
        <v>8</v>
      </c>
      <c r="R19" s="40">
        <v>9</v>
      </c>
      <c r="S19" s="40">
        <v>13</v>
      </c>
      <c r="T19" s="40">
        <v>15</v>
      </c>
      <c r="U19" s="40">
        <v>18</v>
      </c>
      <c r="V19" s="40">
        <v>25</v>
      </c>
      <c r="W19" s="40">
        <v>28</v>
      </c>
      <c r="X19" s="40">
        <v>33</v>
      </c>
      <c r="Y19" s="40">
        <v>37</v>
      </c>
      <c r="Z19" s="40">
        <v>41</v>
      </c>
      <c r="AA19" s="40">
        <v>45</v>
      </c>
      <c r="AB19" s="40">
        <v>49</v>
      </c>
      <c r="AC19" s="40">
        <v>52</v>
      </c>
      <c r="AD19" s="40">
        <v>57</v>
      </c>
      <c r="AE19" s="40">
        <v>60</v>
      </c>
      <c r="AF19" s="40">
        <v>64</v>
      </c>
      <c r="AG19" s="40">
        <v>71</v>
      </c>
      <c r="AH19" s="40">
        <v>75</v>
      </c>
      <c r="AI19" s="40">
        <v>78.5</v>
      </c>
      <c r="AJ19" s="40"/>
    </row>
    <row r="20" spans="1:36" x14ac:dyDescent="0.25">
      <c r="A20" s="42" t="s">
        <v>362</v>
      </c>
      <c r="B20" s="68"/>
      <c r="C20" s="68"/>
      <c r="D20" s="68"/>
      <c r="E20" s="68"/>
      <c r="F20" s="40">
        <v>10</v>
      </c>
      <c r="G20" s="40">
        <v>10</v>
      </c>
      <c r="H20" s="40">
        <v>10</v>
      </c>
      <c r="I20" s="40">
        <v>10</v>
      </c>
      <c r="J20" s="40">
        <v>11</v>
      </c>
      <c r="K20" s="40">
        <v>12</v>
      </c>
      <c r="L20" s="40">
        <v>12</v>
      </c>
      <c r="M20" s="40">
        <v>12</v>
      </c>
      <c r="N20" s="40">
        <v>14</v>
      </c>
      <c r="O20" s="40">
        <v>16</v>
      </c>
      <c r="P20" s="40">
        <v>19</v>
      </c>
      <c r="Q20" s="40">
        <v>19</v>
      </c>
      <c r="R20" s="40">
        <v>19</v>
      </c>
      <c r="S20" s="40">
        <v>19</v>
      </c>
      <c r="T20" s="40">
        <v>19</v>
      </c>
      <c r="U20" s="40">
        <v>22</v>
      </c>
      <c r="V20" s="40">
        <v>22</v>
      </c>
      <c r="W20" s="40">
        <v>22</v>
      </c>
      <c r="X20" s="40">
        <v>22</v>
      </c>
      <c r="Y20" s="40">
        <v>22.5</v>
      </c>
      <c r="Z20" s="40">
        <v>23</v>
      </c>
      <c r="AA20" s="40">
        <v>24</v>
      </c>
      <c r="AB20" s="40">
        <v>24</v>
      </c>
      <c r="AC20" s="40">
        <v>25</v>
      </c>
      <c r="AD20" s="40">
        <v>26</v>
      </c>
      <c r="AE20" s="40">
        <v>27</v>
      </c>
      <c r="AF20" s="40">
        <v>29</v>
      </c>
      <c r="AG20" s="40">
        <v>29</v>
      </c>
      <c r="AH20" s="40">
        <v>29</v>
      </c>
      <c r="AI20" s="40">
        <v>29.8</v>
      </c>
      <c r="AJ20" s="40"/>
    </row>
    <row r="21" spans="1:36" x14ac:dyDescent="0.25">
      <c r="A21" s="45" t="s">
        <v>363</v>
      </c>
      <c r="B21" s="37"/>
      <c r="C21" s="37"/>
      <c r="D21" s="37"/>
      <c r="E21" s="37"/>
      <c r="F21" s="37"/>
      <c r="G21" s="37"/>
      <c r="H21" s="37"/>
      <c r="I21" s="37"/>
      <c r="J21" s="37"/>
      <c r="K21" s="40">
        <v>12</v>
      </c>
      <c r="L21" s="40">
        <v>12</v>
      </c>
      <c r="M21" s="40">
        <v>12</v>
      </c>
      <c r="N21" s="40">
        <v>12</v>
      </c>
      <c r="O21" s="40">
        <v>18</v>
      </c>
      <c r="P21" s="40">
        <v>18</v>
      </c>
      <c r="Q21" s="40">
        <v>18</v>
      </c>
      <c r="R21" s="40">
        <v>18</v>
      </c>
      <c r="S21" s="40">
        <v>18</v>
      </c>
      <c r="T21" s="40">
        <v>18</v>
      </c>
      <c r="U21" s="40">
        <v>18</v>
      </c>
      <c r="V21" s="40">
        <v>18</v>
      </c>
      <c r="W21" s="40">
        <v>18</v>
      </c>
      <c r="X21" s="40">
        <v>18</v>
      </c>
      <c r="Y21" s="40">
        <v>18</v>
      </c>
      <c r="Z21" s="40">
        <v>18</v>
      </c>
      <c r="AA21" s="40">
        <v>18</v>
      </c>
      <c r="AB21" s="40">
        <v>18</v>
      </c>
      <c r="AC21" s="40">
        <v>24</v>
      </c>
      <c r="AD21" s="40">
        <v>24</v>
      </c>
      <c r="AE21" s="40">
        <v>24</v>
      </c>
      <c r="AF21" s="40">
        <v>24</v>
      </c>
      <c r="AG21" s="40">
        <v>24</v>
      </c>
      <c r="AH21" s="40">
        <v>24</v>
      </c>
      <c r="AI21" s="40">
        <v>24</v>
      </c>
      <c r="AJ21" s="40"/>
    </row>
    <row r="22" spans="1:36" x14ac:dyDescent="0.25">
      <c r="A22" s="42" t="s">
        <v>364</v>
      </c>
      <c r="B22" s="40">
        <v>0.35199999999999998</v>
      </c>
      <c r="C22" s="40">
        <v>0.77300000000000002</v>
      </c>
      <c r="D22" s="40">
        <v>0.77300000000000002</v>
      </c>
      <c r="E22" s="40">
        <v>0.77300000000000002</v>
      </c>
      <c r="F22" s="40">
        <v>0.77300000000000002</v>
      </c>
      <c r="G22" s="40">
        <v>1.294</v>
      </c>
      <c r="H22" s="40">
        <v>2.0459999999999998</v>
      </c>
      <c r="I22" s="40">
        <v>2.6909999999999998</v>
      </c>
      <c r="J22" s="40">
        <v>3.5449999999999999</v>
      </c>
      <c r="K22" s="40">
        <v>4.4470000000000001</v>
      </c>
      <c r="L22" s="40">
        <v>5.9889999999999999</v>
      </c>
      <c r="M22" s="40">
        <v>7.6539999999999999</v>
      </c>
      <c r="N22" s="40">
        <v>9.1780000000000008</v>
      </c>
      <c r="O22" s="40">
        <v>11.606</v>
      </c>
      <c r="P22" s="40">
        <v>14.590999999999999</v>
      </c>
      <c r="Q22" s="40">
        <v>17.466000000000001</v>
      </c>
      <c r="R22" s="40">
        <v>20.222000000000001</v>
      </c>
      <c r="S22" s="40">
        <v>22.745000000000001</v>
      </c>
      <c r="T22" s="40">
        <v>25.196999999999999</v>
      </c>
      <c r="U22" s="40">
        <v>26.398</v>
      </c>
      <c r="V22" s="40">
        <v>27.94</v>
      </c>
      <c r="W22" s="40">
        <v>29.065000000000001</v>
      </c>
      <c r="X22" s="40">
        <v>30.628</v>
      </c>
      <c r="Y22" s="40">
        <v>32.07</v>
      </c>
      <c r="Z22" s="40">
        <v>33.195</v>
      </c>
      <c r="AA22" s="40">
        <v>34.451000000000001</v>
      </c>
      <c r="AB22" s="40">
        <v>35.847000000000001</v>
      </c>
      <c r="AC22" s="40">
        <v>37.298999999999999</v>
      </c>
      <c r="AD22" s="40">
        <v>38.951000000000001</v>
      </c>
      <c r="AE22" s="40">
        <v>40.802999999999997</v>
      </c>
      <c r="AF22" s="40">
        <v>42.234999999999999</v>
      </c>
      <c r="AG22" s="40">
        <v>43.816000000000003</v>
      </c>
      <c r="AH22" s="40">
        <v>43.816000000000003</v>
      </c>
      <c r="AI22" s="40">
        <v>43.82</v>
      </c>
      <c r="AJ22" s="40"/>
    </row>
    <row r="23" spans="1:36" x14ac:dyDescent="0.25">
      <c r="A23" s="45" t="s">
        <v>365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40"/>
    </row>
    <row r="24" spans="1:36" x14ac:dyDescent="0.25">
      <c r="A24" s="42" t="s">
        <v>366</v>
      </c>
      <c r="B24" s="40">
        <v>6.1</v>
      </c>
      <c r="C24" s="40">
        <v>6.1</v>
      </c>
      <c r="D24" s="40">
        <v>6.5</v>
      </c>
      <c r="E24" s="40">
        <v>6.5</v>
      </c>
      <c r="F24" s="40">
        <v>6.5</v>
      </c>
      <c r="G24" s="40">
        <v>6.5</v>
      </c>
      <c r="H24" s="40">
        <v>6.5</v>
      </c>
      <c r="I24" s="40">
        <v>6.5</v>
      </c>
      <c r="J24" s="40">
        <v>6.5</v>
      </c>
      <c r="K24" s="40">
        <v>6.5</v>
      </c>
      <c r="L24" s="40">
        <v>6.5</v>
      </c>
      <c r="M24" s="40">
        <v>6.5</v>
      </c>
      <c r="N24" s="40">
        <v>6.5</v>
      </c>
      <c r="O24" s="40">
        <v>6.5</v>
      </c>
      <c r="P24" s="40">
        <v>6.5</v>
      </c>
      <c r="Q24" s="40">
        <v>7.2</v>
      </c>
      <c r="R24" s="40">
        <v>19.2</v>
      </c>
      <c r="S24" s="40">
        <v>20.5</v>
      </c>
      <c r="T24" s="40">
        <v>20.5</v>
      </c>
      <c r="U24" s="40">
        <v>27.9</v>
      </c>
      <c r="V24" s="40">
        <v>29.9</v>
      </c>
      <c r="W24" s="40">
        <v>29.9</v>
      </c>
      <c r="X24" s="40">
        <v>29.9</v>
      </c>
      <c r="Y24" s="40">
        <v>29.9</v>
      </c>
      <c r="Z24" s="40">
        <v>29.9</v>
      </c>
      <c r="AA24" s="40">
        <v>29.9</v>
      </c>
      <c r="AB24" s="40">
        <v>29.9</v>
      </c>
      <c r="AC24" s="40">
        <v>30.5</v>
      </c>
      <c r="AD24" s="40">
        <v>31.5</v>
      </c>
      <c r="AE24" s="40">
        <v>34.1</v>
      </c>
      <c r="AF24" s="40">
        <v>39.1</v>
      </c>
      <c r="AG24" s="40">
        <v>42.2</v>
      </c>
      <c r="AH24" s="40">
        <v>42.9</v>
      </c>
      <c r="AI24" s="40">
        <v>44.4</v>
      </c>
      <c r="AJ24" s="40"/>
    </row>
    <row r="25" spans="1:36" x14ac:dyDescent="0.25">
      <c r="A25" s="45" t="s">
        <v>367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40"/>
    </row>
    <row r="26" spans="1:36" x14ac:dyDescent="0.25">
      <c r="A26" s="42" t="s">
        <v>368</v>
      </c>
      <c r="B26" s="63"/>
      <c r="C26" s="63"/>
      <c r="D26" s="63"/>
      <c r="E26" s="63"/>
      <c r="F26" s="63"/>
      <c r="G26" s="63"/>
      <c r="H26" s="63"/>
      <c r="I26" s="63"/>
      <c r="J26" s="40"/>
      <c r="K26" s="40"/>
      <c r="L26" s="40">
        <v>2</v>
      </c>
      <c r="M26" s="40">
        <v>5</v>
      </c>
      <c r="N26" s="40">
        <v>5</v>
      </c>
      <c r="O26" s="40">
        <v>5</v>
      </c>
      <c r="P26" s="40">
        <v>8</v>
      </c>
      <c r="Q26" s="40">
        <v>13</v>
      </c>
      <c r="R26" s="40">
        <v>13</v>
      </c>
      <c r="S26" s="40">
        <v>13</v>
      </c>
      <c r="T26" s="40">
        <v>16</v>
      </c>
      <c r="U26" s="40">
        <v>19</v>
      </c>
      <c r="V26" s="40">
        <v>19</v>
      </c>
      <c r="W26" s="40">
        <v>19</v>
      </c>
      <c r="X26" s="40">
        <v>19</v>
      </c>
      <c r="Y26" s="40">
        <v>19</v>
      </c>
      <c r="Z26" s="40">
        <v>19</v>
      </c>
      <c r="AA26" s="40">
        <v>20</v>
      </c>
      <c r="AB26" s="40">
        <v>25</v>
      </c>
      <c r="AC26" s="40">
        <v>30</v>
      </c>
      <c r="AD26" s="40">
        <v>32</v>
      </c>
      <c r="AE26" s="40">
        <v>35</v>
      </c>
      <c r="AF26" s="40">
        <v>35</v>
      </c>
      <c r="AG26" s="40">
        <v>35</v>
      </c>
      <c r="AH26" s="40">
        <v>35</v>
      </c>
      <c r="AI26" s="40">
        <v>36</v>
      </c>
      <c r="AJ26" s="40"/>
    </row>
    <row r="27" spans="1:36" x14ac:dyDescent="0.25">
      <c r="A27" s="42" t="s">
        <v>369</v>
      </c>
      <c r="B27" s="40">
        <v>3</v>
      </c>
      <c r="C27" s="40">
        <v>5</v>
      </c>
      <c r="D27" s="40">
        <v>5</v>
      </c>
      <c r="E27" s="40">
        <v>5</v>
      </c>
      <c r="F27" s="40">
        <v>5</v>
      </c>
      <c r="G27" s="40">
        <v>5</v>
      </c>
      <c r="H27" s="40">
        <v>5</v>
      </c>
      <c r="I27" s="40">
        <v>5</v>
      </c>
      <c r="J27" s="40">
        <v>5.5</v>
      </c>
      <c r="K27" s="40">
        <v>5.5</v>
      </c>
      <c r="L27" s="40">
        <v>6</v>
      </c>
      <c r="M27" s="40">
        <v>6.5</v>
      </c>
      <c r="N27" s="40">
        <v>7</v>
      </c>
      <c r="O27" s="40">
        <v>7</v>
      </c>
      <c r="P27" s="40">
        <v>7.5</v>
      </c>
      <c r="Q27" s="40">
        <v>7.5</v>
      </c>
      <c r="R27" s="40">
        <v>8</v>
      </c>
      <c r="S27" s="40">
        <v>12</v>
      </c>
      <c r="T27" s="40">
        <v>14</v>
      </c>
      <c r="U27" s="40">
        <v>14</v>
      </c>
      <c r="V27" s="40">
        <v>14</v>
      </c>
      <c r="W27" s="40">
        <v>18</v>
      </c>
      <c r="X27" s="40">
        <v>23</v>
      </c>
      <c r="Y27" s="40">
        <v>23</v>
      </c>
      <c r="Z27" s="40">
        <v>23</v>
      </c>
      <c r="AA27" s="40">
        <v>23</v>
      </c>
      <c r="AB27" s="40">
        <v>23</v>
      </c>
      <c r="AC27" s="40">
        <v>23</v>
      </c>
      <c r="AD27" s="40">
        <v>23</v>
      </c>
      <c r="AE27" s="40">
        <v>23</v>
      </c>
      <c r="AF27" s="40">
        <v>27</v>
      </c>
      <c r="AG27" s="40">
        <v>30</v>
      </c>
      <c r="AH27" s="40">
        <v>33.200000000000003</v>
      </c>
      <c r="AI27" s="40">
        <v>34.200000000000003</v>
      </c>
      <c r="AJ27" s="40"/>
    </row>
    <row r="28" spans="1:36" x14ac:dyDescent="0.25">
      <c r="A28" s="42" t="s">
        <v>370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40">
        <v>43</v>
      </c>
      <c r="AH28" s="40">
        <v>43.6</v>
      </c>
      <c r="AI28" s="40">
        <v>44.2</v>
      </c>
      <c r="AJ28" s="40"/>
    </row>
    <row r="29" spans="1:36" x14ac:dyDescent="0.25">
      <c r="A29" s="42" t="s">
        <v>371</v>
      </c>
      <c r="B29" s="68"/>
      <c r="C29" s="68"/>
      <c r="D29" s="68"/>
      <c r="E29" s="68"/>
      <c r="F29" s="40">
        <v>4.2699999999999996</v>
      </c>
      <c r="G29" s="40">
        <v>4.2699999999999996</v>
      </c>
      <c r="H29" s="40">
        <v>4.2699999999999996</v>
      </c>
      <c r="I29" s="40">
        <v>4.2699999999999996</v>
      </c>
      <c r="J29" s="40">
        <v>4.2699999999999996</v>
      </c>
      <c r="K29" s="40">
        <v>4.2699999999999996</v>
      </c>
      <c r="L29" s="40">
        <v>4.2699999999999996</v>
      </c>
      <c r="M29" s="40">
        <f>4.27+0.8</f>
        <v>5.0699999999999994</v>
      </c>
      <c r="N29" s="40">
        <v>5.07</v>
      </c>
      <c r="O29" s="40">
        <f>4.27+1.85</f>
        <v>6.1199999999999992</v>
      </c>
      <c r="P29" s="40">
        <f t="shared" ref="P29:Q29" si="0">4.27+1.85</f>
        <v>6.1199999999999992</v>
      </c>
      <c r="Q29" s="40">
        <f t="shared" si="0"/>
        <v>6.1199999999999992</v>
      </c>
      <c r="R29" s="40">
        <f>4.27+3.85</f>
        <v>8.1199999999999992</v>
      </c>
      <c r="S29" s="40">
        <f t="shared" ref="S29:U29" si="1">4.27+3.85</f>
        <v>8.1199999999999992</v>
      </c>
      <c r="T29" s="40">
        <f t="shared" si="1"/>
        <v>8.1199999999999992</v>
      </c>
      <c r="U29" s="40">
        <f t="shared" si="1"/>
        <v>8.1199999999999992</v>
      </c>
      <c r="V29" s="40">
        <f>4.27+7.05</f>
        <v>11.32</v>
      </c>
      <c r="W29" s="40">
        <f>4.27+7.15</f>
        <v>11.42</v>
      </c>
      <c r="X29" s="40">
        <f>4.27+7.2</f>
        <v>11.469999999999999</v>
      </c>
      <c r="Y29" s="40">
        <f>4.27+8.25</f>
        <v>12.52</v>
      </c>
      <c r="Z29" s="40">
        <f>4.27+8.45</f>
        <v>12.719999999999999</v>
      </c>
      <c r="AA29" s="40">
        <f>4.27+8.5</f>
        <v>12.77</v>
      </c>
      <c r="AB29" s="40">
        <f>4.27+8.95</f>
        <v>13.219999999999999</v>
      </c>
      <c r="AC29" s="40">
        <f>4.27+9.31</f>
        <v>13.58</v>
      </c>
      <c r="AD29" s="40">
        <f>4.27+9.68</f>
        <v>13.95</v>
      </c>
      <c r="AE29" s="40">
        <f>4.27+11.53</f>
        <v>15.799999999999999</v>
      </c>
      <c r="AF29" s="40">
        <f>4.27+26.83</f>
        <v>31.099999999999998</v>
      </c>
      <c r="AG29" s="40">
        <f>0.3+AF29</f>
        <v>31.4</v>
      </c>
      <c r="AH29" s="40">
        <v>31.7</v>
      </c>
      <c r="AI29" s="40">
        <v>33.005000000000003</v>
      </c>
      <c r="AJ29" s="40"/>
    </row>
    <row r="30" spans="1:36" x14ac:dyDescent="0.25">
      <c r="A30" s="42" t="s">
        <v>372</v>
      </c>
      <c r="B30" s="40">
        <v>0.5</v>
      </c>
      <c r="C30" s="40">
        <v>0.5</v>
      </c>
      <c r="D30" s="40">
        <v>0.5</v>
      </c>
      <c r="E30" s="40">
        <v>0.5</v>
      </c>
      <c r="F30" s="40">
        <v>0.5</v>
      </c>
      <c r="G30" s="40">
        <v>0.5</v>
      </c>
      <c r="H30" s="40">
        <v>0.5</v>
      </c>
      <c r="I30" s="40">
        <v>0.5</v>
      </c>
      <c r="J30" s="40">
        <v>0.5</v>
      </c>
      <c r="K30" s="40">
        <v>18.57</v>
      </c>
      <c r="L30" s="40">
        <v>19.579999999999998</v>
      </c>
      <c r="M30" s="40">
        <v>19.579999999999998</v>
      </c>
      <c r="N30" s="40">
        <v>19.579999999999998</v>
      </c>
      <c r="O30" s="40">
        <v>20.350000000000001</v>
      </c>
      <c r="P30" s="40">
        <v>20.350000000000001</v>
      </c>
      <c r="Q30" s="40">
        <v>20.55</v>
      </c>
      <c r="R30" s="40">
        <v>20.55</v>
      </c>
      <c r="S30" s="40">
        <v>20.55</v>
      </c>
      <c r="T30" s="40">
        <v>20.55</v>
      </c>
      <c r="U30" s="40">
        <v>20.55</v>
      </c>
      <c r="V30" s="40">
        <v>20.55</v>
      </c>
      <c r="W30" s="40">
        <v>20.55</v>
      </c>
      <c r="X30" s="40">
        <v>20.55</v>
      </c>
      <c r="Y30" s="40">
        <v>20.55</v>
      </c>
      <c r="Z30" s="40">
        <v>20.55</v>
      </c>
      <c r="AA30" s="40">
        <v>23.33</v>
      </c>
      <c r="AB30" s="40">
        <v>23.33</v>
      </c>
      <c r="AC30" s="40">
        <v>23.33</v>
      </c>
      <c r="AD30" s="40">
        <v>23.33</v>
      </c>
      <c r="AE30" s="40">
        <v>23.33</v>
      </c>
      <c r="AF30" s="40">
        <v>23.33</v>
      </c>
      <c r="AG30" s="40">
        <v>23.33</v>
      </c>
      <c r="AH30" s="40">
        <v>23.33</v>
      </c>
      <c r="AI30" s="40">
        <v>23.33</v>
      </c>
      <c r="AJ30" s="40"/>
    </row>
    <row r="31" spans="1:36" x14ac:dyDescent="0.25">
      <c r="A31" s="42" t="s">
        <v>373</v>
      </c>
      <c r="B31" s="40">
        <v>0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0.35</v>
      </c>
      <c r="R31" s="40">
        <v>0.35</v>
      </c>
      <c r="S31" s="40">
        <v>0.35</v>
      </c>
      <c r="T31" s="40">
        <v>0.35</v>
      </c>
      <c r="U31" s="40">
        <v>0.35</v>
      </c>
      <c r="V31" s="40">
        <v>0.35</v>
      </c>
      <c r="W31" s="40">
        <v>0.48</v>
      </c>
      <c r="X31" s="40">
        <v>0.82</v>
      </c>
      <c r="Y31" s="40">
        <v>0.82</v>
      </c>
      <c r="Z31" s="40">
        <v>0.82</v>
      </c>
      <c r="AA31" s="40">
        <v>0.82</v>
      </c>
      <c r="AB31" s="40">
        <v>0.82</v>
      </c>
      <c r="AC31" s="40">
        <v>0.82</v>
      </c>
      <c r="AD31" s="40">
        <v>0.82</v>
      </c>
      <c r="AE31" s="40">
        <v>0.82</v>
      </c>
      <c r="AF31" s="40">
        <v>0.82</v>
      </c>
      <c r="AG31" s="40">
        <v>0.82</v>
      </c>
      <c r="AH31" s="40">
        <v>0.82</v>
      </c>
      <c r="AI31" s="40">
        <v>1.05</v>
      </c>
      <c r="AJ31" s="40"/>
    </row>
    <row r="32" spans="1:36" x14ac:dyDescent="0.25">
      <c r="A32" s="45" t="s">
        <v>565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40">
        <v>101.955</v>
      </c>
      <c r="AG32" s="68"/>
      <c r="AH32" s="40">
        <v>101.96</v>
      </c>
      <c r="AI32" s="40">
        <v>101.96</v>
      </c>
      <c r="AJ32" s="40"/>
    </row>
    <row r="33" spans="1:36" x14ac:dyDescent="0.25">
      <c r="A33" s="45" t="s">
        <v>374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40"/>
    </row>
    <row r="34" spans="1:36" x14ac:dyDescent="0.25">
      <c r="A34" s="42" t="s">
        <v>564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40">
        <v>358.02</v>
      </c>
      <c r="Y34" s="40">
        <v>358.67</v>
      </c>
      <c r="Z34" s="40">
        <v>359.57</v>
      </c>
      <c r="AA34" s="40">
        <v>359.79</v>
      </c>
      <c r="AB34" s="40">
        <v>360.35</v>
      </c>
      <c r="AC34" s="40">
        <v>361.18</v>
      </c>
      <c r="AD34" s="40">
        <v>362.13</v>
      </c>
      <c r="AE34" s="40">
        <v>362.76</v>
      </c>
      <c r="AF34" s="40">
        <v>363.61</v>
      </c>
      <c r="AG34" s="40">
        <v>364.94</v>
      </c>
      <c r="AH34" s="40">
        <v>365.54</v>
      </c>
      <c r="AI34" s="40">
        <v>366.93</v>
      </c>
      <c r="AJ34" s="40"/>
    </row>
    <row r="35" spans="1:36" x14ac:dyDescent="0.25">
      <c r="A35" s="42" t="s">
        <v>375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40">
        <v>4.4109999999999996</v>
      </c>
      <c r="M35" s="40">
        <v>4.5309999999999997</v>
      </c>
      <c r="N35" s="40">
        <v>4.7809999999999997</v>
      </c>
      <c r="O35" s="40">
        <v>5.0490000000000004</v>
      </c>
      <c r="P35" s="40">
        <v>5.0490000000000004</v>
      </c>
      <c r="Q35" s="40">
        <v>5.1310000000000002</v>
      </c>
      <c r="R35" s="40">
        <v>6.2309999999999999</v>
      </c>
      <c r="S35" s="40">
        <v>6.4560000000000004</v>
      </c>
      <c r="T35" s="40">
        <v>6.4560000000000004</v>
      </c>
      <c r="U35" s="40">
        <v>6.5220000000000002</v>
      </c>
      <c r="V35" s="40">
        <v>6.5720000000000001</v>
      </c>
      <c r="W35" s="40">
        <v>6.7119999999999997</v>
      </c>
      <c r="X35" s="40">
        <v>6.8689999999999998</v>
      </c>
      <c r="Y35" s="40">
        <v>7.1040000000000001</v>
      </c>
      <c r="Z35" s="40">
        <v>7.1040000000000001</v>
      </c>
      <c r="AA35" s="40">
        <v>7.2140000000000004</v>
      </c>
      <c r="AB35" s="40">
        <v>7.4640000000000004</v>
      </c>
      <c r="AC35" s="40">
        <v>7.6040000000000001</v>
      </c>
      <c r="AD35" s="40">
        <v>7.7140000000000004</v>
      </c>
      <c r="AE35" s="40">
        <v>7.7140000000000004</v>
      </c>
      <c r="AF35" s="40">
        <v>11.053000000000001</v>
      </c>
      <c r="AG35" s="40">
        <v>11.573</v>
      </c>
      <c r="AH35" s="40">
        <v>19.79</v>
      </c>
      <c r="AI35" s="40">
        <v>19.91</v>
      </c>
      <c r="AJ35" s="40"/>
    </row>
    <row r="36" spans="1:36" s="36" customFormat="1" x14ac:dyDescent="0.25">
      <c r="A36" s="43"/>
      <c r="B36" s="51">
        <f t="shared" ref="B36:AJ36" si="2">SUM(B2:B35)</f>
        <v>132.39500000000001</v>
      </c>
      <c r="C36" s="51">
        <f t="shared" si="2"/>
        <v>137.316</v>
      </c>
      <c r="D36" s="51">
        <f t="shared" si="2"/>
        <v>140.05600000000001</v>
      </c>
      <c r="E36" s="51">
        <f t="shared" si="2"/>
        <v>141.05600000000001</v>
      </c>
      <c r="F36" s="51">
        <f t="shared" si="2"/>
        <v>156.32600000000002</v>
      </c>
      <c r="G36" s="51">
        <f t="shared" si="2"/>
        <v>157.84700000000001</v>
      </c>
      <c r="H36" s="51">
        <f t="shared" si="2"/>
        <v>164.81899999999999</v>
      </c>
      <c r="I36" s="51">
        <f t="shared" si="2"/>
        <v>182.941</v>
      </c>
      <c r="J36" s="51">
        <f t="shared" si="2"/>
        <v>233.55700000000002</v>
      </c>
      <c r="K36" s="51">
        <f t="shared" si="2"/>
        <v>281.12899999999996</v>
      </c>
      <c r="L36" s="51">
        <f t="shared" si="2"/>
        <v>303.09199999999998</v>
      </c>
      <c r="M36" s="51">
        <f t="shared" si="2"/>
        <v>330.27699999999999</v>
      </c>
      <c r="N36" s="51">
        <f t="shared" si="2"/>
        <v>360.45000000000005</v>
      </c>
      <c r="O36" s="51">
        <f t="shared" si="2"/>
        <v>389.16600000000005</v>
      </c>
      <c r="P36" s="51">
        <f t="shared" si="2"/>
        <v>414.9980000000001</v>
      </c>
      <c r="Q36" s="51">
        <f t="shared" si="2"/>
        <v>434.67600000000004</v>
      </c>
      <c r="R36" s="51">
        <f t="shared" si="2"/>
        <v>473.80200000000002</v>
      </c>
      <c r="S36" s="51">
        <f t="shared" si="2"/>
        <v>517.74000000000012</v>
      </c>
      <c r="T36" s="51">
        <f t="shared" si="2"/>
        <v>544.7059999999999</v>
      </c>
      <c r="U36" s="51">
        <f t="shared" si="2"/>
        <v>577.947</v>
      </c>
      <c r="V36" s="51">
        <f t="shared" si="2"/>
        <v>615.32399999999996</v>
      </c>
      <c r="W36" s="51">
        <f t="shared" si="2"/>
        <v>650.005</v>
      </c>
      <c r="X36" s="51">
        <f t="shared" si="2"/>
        <v>1039.356</v>
      </c>
      <c r="Y36" s="51">
        <f t="shared" si="2"/>
        <v>1093.3330000000001</v>
      </c>
      <c r="Z36" s="51">
        <f t="shared" si="2"/>
        <v>1125.268</v>
      </c>
      <c r="AA36" s="51">
        <f t="shared" si="2"/>
        <v>1150.0940000000001</v>
      </c>
      <c r="AB36" s="51">
        <f t="shared" si="2"/>
        <v>1170.2950000000001</v>
      </c>
      <c r="AC36" s="51">
        <f t="shared" si="2"/>
        <v>1205.2070000000001</v>
      </c>
      <c r="AD36" s="51">
        <f t="shared" si="2"/>
        <v>1235.0240000000001</v>
      </c>
      <c r="AE36" s="51">
        <f t="shared" si="2"/>
        <v>1266.78</v>
      </c>
      <c r="AF36" s="51">
        <f t="shared" si="2"/>
        <v>1423.8940000000005</v>
      </c>
      <c r="AG36" s="51">
        <f t="shared" si="2"/>
        <v>1409.181</v>
      </c>
      <c r="AH36" s="51">
        <f t="shared" si="2"/>
        <v>1605.3909999999998</v>
      </c>
      <c r="AI36" s="51">
        <f t="shared" si="2"/>
        <v>1630.1670000000001</v>
      </c>
      <c r="AJ36" s="51">
        <f t="shared" si="2"/>
        <v>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J96"/>
  <sheetViews>
    <sheetView topLeftCell="A7" zoomScale="85" zoomScaleNormal="85" workbookViewId="0">
      <selection activeCell="B6" sqref="B6:AJ48"/>
    </sheetView>
  </sheetViews>
  <sheetFormatPr defaultRowHeight="14.25" x14ac:dyDescent="0.25"/>
  <cols>
    <col min="1" max="1" width="33" style="22" customWidth="1"/>
    <col min="2" max="24" width="7.140625" style="22" bestFit="1" customWidth="1"/>
    <col min="25" max="35" width="8.7109375" style="22" bestFit="1" customWidth="1"/>
    <col min="36" max="36" width="9.28515625" style="22" bestFit="1" customWidth="1"/>
    <col min="37" max="16384" width="9.140625" style="22"/>
  </cols>
  <sheetData>
    <row r="1" spans="1:36" ht="17.25" x14ac:dyDescent="0.25">
      <c r="A1" s="20" t="s">
        <v>13</v>
      </c>
      <c r="B1" s="44" t="s">
        <v>149</v>
      </c>
      <c r="C1" s="44" t="s">
        <v>150</v>
      </c>
      <c r="D1" s="44" t="s">
        <v>151</v>
      </c>
      <c r="E1" s="44" t="s">
        <v>152</v>
      </c>
      <c r="F1" s="44" t="s">
        <v>153</v>
      </c>
      <c r="G1" s="44" t="s">
        <v>154</v>
      </c>
      <c r="H1" s="44" t="s">
        <v>155</v>
      </c>
      <c r="I1" s="44" t="s">
        <v>156</v>
      </c>
      <c r="J1" s="44" t="s">
        <v>157</v>
      </c>
      <c r="K1" s="44" t="s">
        <v>158</v>
      </c>
      <c r="L1" s="44" t="s">
        <v>159</v>
      </c>
      <c r="M1" s="44" t="s">
        <v>160</v>
      </c>
      <c r="N1" s="44" t="s">
        <v>161</v>
      </c>
      <c r="O1" s="44" t="s">
        <v>162</v>
      </c>
      <c r="P1" s="44" t="s">
        <v>163</v>
      </c>
      <c r="Q1" s="44" t="s">
        <v>164</v>
      </c>
      <c r="R1" s="44" t="s">
        <v>165</v>
      </c>
      <c r="S1" s="44" t="s">
        <v>166</v>
      </c>
      <c r="T1" s="44" t="s">
        <v>167</v>
      </c>
      <c r="U1" s="44" t="s">
        <v>168</v>
      </c>
      <c r="V1" s="44" t="s">
        <v>169</v>
      </c>
      <c r="W1" s="44" t="s">
        <v>170</v>
      </c>
      <c r="X1" s="44" t="s">
        <v>171</v>
      </c>
      <c r="Y1" s="44" t="s">
        <v>172</v>
      </c>
      <c r="Z1" s="44" t="s">
        <v>173</v>
      </c>
      <c r="AA1" s="44" t="s">
        <v>174</v>
      </c>
      <c r="AB1" s="44" t="s">
        <v>175</v>
      </c>
      <c r="AC1" s="44" t="s">
        <v>176</v>
      </c>
      <c r="AD1" s="44" t="s">
        <v>177</v>
      </c>
      <c r="AE1" s="44" t="s">
        <v>178</v>
      </c>
      <c r="AF1" s="44" t="s">
        <v>179</v>
      </c>
      <c r="AG1" s="44" t="s">
        <v>180</v>
      </c>
      <c r="AH1" s="44" t="s">
        <v>561</v>
      </c>
      <c r="AI1" s="44" t="s">
        <v>678</v>
      </c>
      <c r="AJ1" s="44" t="s">
        <v>695</v>
      </c>
    </row>
    <row r="2" spans="1:36" hidden="1" x14ac:dyDescent="0.25">
      <c r="A2" s="45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4"/>
      <c r="AI2" s="23"/>
    </row>
    <row r="3" spans="1:36" s="28" customFormat="1" hidden="1" x14ac:dyDescent="0.25">
      <c r="A3" s="27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6"/>
      <c r="AI3" s="27"/>
    </row>
    <row r="4" spans="1:36" hidden="1" x14ac:dyDescent="0.25">
      <c r="A4" s="45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4"/>
      <c r="AI4" s="23"/>
    </row>
    <row r="5" spans="1:36" hidden="1" x14ac:dyDescent="0.25">
      <c r="A5" s="45" t="s">
        <v>376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4"/>
      <c r="AI5" s="23"/>
    </row>
    <row r="6" spans="1:36" x14ac:dyDescent="0.25">
      <c r="A6" s="42" t="s">
        <v>377</v>
      </c>
      <c r="B6" s="57">
        <v>9.7449999999999992</v>
      </c>
      <c r="C6" s="57">
        <v>9.7449999999999992</v>
      </c>
      <c r="D6" s="57">
        <v>9.75</v>
      </c>
      <c r="E6" s="57">
        <v>9.75</v>
      </c>
      <c r="F6" s="57">
        <v>9.75</v>
      </c>
      <c r="G6" s="57">
        <v>9.75</v>
      </c>
      <c r="H6" s="57">
        <v>9.75</v>
      </c>
      <c r="I6" s="57">
        <v>9.75</v>
      </c>
      <c r="J6" s="57">
        <v>9.75</v>
      </c>
      <c r="K6" s="57">
        <v>9.75</v>
      </c>
      <c r="L6" s="57">
        <v>9.75</v>
      </c>
      <c r="M6" s="57">
        <v>9.75</v>
      </c>
      <c r="N6" s="57">
        <v>9.75</v>
      </c>
      <c r="O6" s="57">
        <v>9.75</v>
      </c>
      <c r="P6" s="57">
        <v>12.715</v>
      </c>
      <c r="Q6" s="57">
        <v>12.72</v>
      </c>
      <c r="R6" s="57">
        <v>14.81</v>
      </c>
      <c r="S6" s="57">
        <v>14.81</v>
      </c>
      <c r="T6" s="57">
        <v>14.81</v>
      </c>
      <c r="U6" s="57">
        <v>14.81</v>
      </c>
      <c r="V6" s="57">
        <v>14.81</v>
      </c>
      <c r="W6" s="57">
        <v>14.81</v>
      </c>
      <c r="X6" s="57">
        <v>14.81</v>
      </c>
      <c r="Y6" s="57">
        <v>16.37</v>
      </c>
      <c r="Z6" s="57" t="s">
        <v>649</v>
      </c>
      <c r="AA6" s="57" t="s">
        <v>649</v>
      </c>
      <c r="AB6" s="57" t="s">
        <v>649</v>
      </c>
      <c r="AC6" s="57" t="s">
        <v>649</v>
      </c>
      <c r="AD6" s="57" t="s">
        <v>649</v>
      </c>
      <c r="AE6" s="57" t="s">
        <v>649</v>
      </c>
      <c r="AF6" s="57" t="s">
        <v>649</v>
      </c>
      <c r="AG6" s="57" t="s">
        <v>569</v>
      </c>
      <c r="AH6" s="40" t="s">
        <v>569</v>
      </c>
      <c r="AI6" s="40" t="s">
        <v>692</v>
      </c>
      <c r="AJ6" s="37"/>
    </row>
    <row r="7" spans="1:36" x14ac:dyDescent="0.25">
      <c r="A7" s="42" t="s">
        <v>691</v>
      </c>
      <c r="B7" s="57">
        <v>44.73</v>
      </c>
      <c r="C7" s="57">
        <v>44.73</v>
      </c>
      <c r="D7" s="57">
        <v>44.73</v>
      </c>
      <c r="E7" s="57">
        <v>44.73</v>
      </c>
      <c r="F7" s="57">
        <v>44.73</v>
      </c>
      <c r="G7" s="57">
        <v>44.73</v>
      </c>
      <c r="H7" s="57">
        <v>44.73</v>
      </c>
      <c r="I7" s="57">
        <v>44.73</v>
      </c>
      <c r="J7" s="57">
        <v>44.73</v>
      </c>
      <c r="K7" s="57">
        <v>44.73</v>
      </c>
      <c r="L7" s="57">
        <v>44.73</v>
      </c>
      <c r="M7" s="57">
        <v>44.73</v>
      </c>
      <c r="N7" s="57">
        <v>44.73</v>
      </c>
      <c r="O7" s="57">
        <v>44.73</v>
      </c>
      <c r="P7" s="57">
        <v>44.73</v>
      </c>
      <c r="Q7" s="57">
        <v>44.73</v>
      </c>
      <c r="R7" s="57">
        <v>44.73</v>
      </c>
      <c r="S7" s="57">
        <v>44.73</v>
      </c>
      <c r="T7" s="57">
        <v>44.73</v>
      </c>
      <c r="U7" s="57">
        <v>44.23</v>
      </c>
      <c r="V7" s="57">
        <v>44.75</v>
      </c>
      <c r="W7" s="57">
        <v>45.99</v>
      </c>
      <c r="X7" s="57">
        <v>45.99</v>
      </c>
      <c r="Y7" s="57">
        <v>46.24</v>
      </c>
      <c r="Z7" s="57">
        <v>46.24</v>
      </c>
      <c r="AA7" s="57">
        <v>46.24</v>
      </c>
      <c r="AB7" s="57">
        <v>46.24</v>
      </c>
      <c r="AC7" s="57">
        <v>46.24</v>
      </c>
      <c r="AD7" s="57">
        <v>46.67</v>
      </c>
      <c r="AE7" s="57">
        <v>46.74</v>
      </c>
      <c r="AF7" s="57">
        <v>46.85</v>
      </c>
      <c r="AG7" s="57">
        <v>46.85</v>
      </c>
      <c r="AH7" s="57">
        <v>46.85</v>
      </c>
      <c r="AI7" s="57">
        <v>47.05</v>
      </c>
      <c r="AJ7" s="37"/>
    </row>
    <row r="8" spans="1:36" x14ac:dyDescent="0.25">
      <c r="A8" s="42" t="s">
        <v>378</v>
      </c>
      <c r="B8" s="57">
        <v>46.414000000000001</v>
      </c>
      <c r="C8" s="57">
        <v>46.414000000000001</v>
      </c>
      <c r="D8" s="57">
        <v>46.414000000000001</v>
      </c>
      <c r="E8" s="57">
        <v>46.414000000000001</v>
      </c>
      <c r="F8" s="57">
        <v>46.414000000000001</v>
      </c>
      <c r="G8" s="57">
        <v>46.414000000000001</v>
      </c>
      <c r="H8" s="57">
        <v>46.414000000000001</v>
      </c>
      <c r="I8" s="57">
        <v>46.414000000000001</v>
      </c>
      <c r="J8" s="57">
        <v>46.414000000000001</v>
      </c>
      <c r="K8" s="57">
        <v>46.414000000000001</v>
      </c>
      <c r="L8" s="57">
        <v>46.414000000000001</v>
      </c>
      <c r="M8" s="57">
        <v>46.414000000000001</v>
      </c>
      <c r="N8" s="57">
        <v>46.414000000000001</v>
      </c>
      <c r="O8" s="57">
        <v>46.414000000000001</v>
      </c>
      <c r="P8" s="57">
        <v>46.414000000000001</v>
      </c>
      <c r="Q8" s="57">
        <v>46.414000000000001</v>
      </c>
      <c r="R8" s="57">
        <v>46.414000000000001</v>
      </c>
      <c r="S8" s="57">
        <v>46.414000000000001</v>
      </c>
      <c r="T8" s="57">
        <v>46.414000000000001</v>
      </c>
      <c r="U8" s="57">
        <v>46.414000000000001</v>
      </c>
      <c r="V8" s="57">
        <v>46.414000000000001</v>
      </c>
      <c r="W8" s="57">
        <v>46.414000000000001</v>
      </c>
      <c r="X8" s="57">
        <v>46.414000000000001</v>
      </c>
      <c r="Y8" s="57">
        <v>46.414000000000001</v>
      </c>
      <c r="Z8" s="57">
        <v>46.414000000000001</v>
      </c>
      <c r="AA8" s="57">
        <v>46.414000000000001</v>
      </c>
      <c r="AB8" s="57">
        <v>46.414000000000001</v>
      </c>
      <c r="AC8" s="57">
        <v>46.414000000000001</v>
      </c>
      <c r="AD8" s="57">
        <v>46.414000000000001</v>
      </c>
      <c r="AE8" s="57">
        <v>46.414000000000001</v>
      </c>
      <c r="AF8" s="57">
        <v>46.414000000000001</v>
      </c>
      <c r="AG8" s="57">
        <v>49.27</v>
      </c>
      <c r="AH8" s="57">
        <v>49.27</v>
      </c>
      <c r="AI8" s="57">
        <v>49.27</v>
      </c>
      <c r="AJ8" s="37"/>
    </row>
    <row r="9" spans="1:36" x14ac:dyDescent="0.25">
      <c r="A9" s="42" t="s">
        <v>379</v>
      </c>
      <c r="B9" s="57">
        <v>28.45</v>
      </c>
      <c r="C9" s="57">
        <v>28.45</v>
      </c>
      <c r="D9" s="57">
        <v>28.45</v>
      </c>
      <c r="E9" s="57">
        <v>28.45</v>
      </c>
      <c r="F9" s="57">
        <v>28.45</v>
      </c>
      <c r="G9" s="57">
        <v>28.45</v>
      </c>
      <c r="H9" s="57">
        <v>28.45</v>
      </c>
      <c r="I9" s="57">
        <v>28.45</v>
      </c>
      <c r="J9" s="57">
        <v>28.45</v>
      </c>
      <c r="K9" s="57">
        <v>28.45</v>
      </c>
      <c r="L9" s="57">
        <v>28.45</v>
      </c>
      <c r="M9" s="57">
        <v>28.45</v>
      </c>
      <c r="N9" s="57">
        <v>28.45</v>
      </c>
      <c r="O9" s="57">
        <v>28.45</v>
      </c>
      <c r="P9" s="57">
        <v>28.45</v>
      </c>
      <c r="Q9" s="57">
        <v>28.45</v>
      </c>
      <c r="R9" s="57">
        <v>29.26</v>
      </c>
      <c r="S9" s="57">
        <v>29.55</v>
      </c>
      <c r="T9" s="57">
        <v>29.82</v>
      </c>
      <c r="U9" s="57">
        <v>30.08</v>
      </c>
      <c r="V9" s="57">
        <v>30.27</v>
      </c>
      <c r="W9" s="57">
        <v>30.27</v>
      </c>
      <c r="X9" s="57">
        <v>31.14</v>
      </c>
      <c r="Y9" s="57">
        <v>31.14</v>
      </c>
      <c r="Z9" s="57">
        <v>31.44</v>
      </c>
      <c r="AA9" s="57">
        <v>31.44</v>
      </c>
      <c r="AB9" s="57">
        <v>31.44</v>
      </c>
      <c r="AC9" s="57">
        <v>31.64</v>
      </c>
      <c r="AD9" s="57">
        <v>31.64</v>
      </c>
      <c r="AE9" s="57">
        <v>31.64</v>
      </c>
      <c r="AF9" s="57">
        <v>31.64</v>
      </c>
      <c r="AG9" s="57">
        <v>31.64</v>
      </c>
      <c r="AH9" s="57">
        <v>31.64</v>
      </c>
      <c r="AI9" s="57">
        <v>31.64</v>
      </c>
      <c r="AJ9" s="37"/>
    </row>
    <row r="10" spans="1:36" x14ac:dyDescent="0.25">
      <c r="A10" s="42" t="s">
        <v>380</v>
      </c>
      <c r="B10" s="57">
        <v>23.8</v>
      </c>
      <c r="C10" s="57">
        <v>23.8</v>
      </c>
      <c r="D10" s="57">
        <v>23.8</v>
      </c>
      <c r="E10" s="57">
        <v>23.8</v>
      </c>
      <c r="F10" s="57">
        <v>23.8</v>
      </c>
      <c r="G10" s="57">
        <v>23.8</v>
      </c>
      <c r="H10" s="57">
        <v>23.8</v>
      </c>
      <c r="I10" s="57">
        <v>23.8</v>
      </c>
      <c r="J10" s="57">
        <v>23.8</v>
      </c>
      <c r="K10" s="57">
        <v>23.8</v>
      </c>
      <c r="L10" s="57">
        <v>23.8</v>
      </c>
      <c r="M10" s="57">
        <v>23.8</v>
      </c>
      <c r="N10" s="57">
        <v>23.8</v>
      </c>
      <c r="O10" s="57">
        <v>23.8</v>
      </c>
      <c r="P10" s="57">
        <v>23.8</v>
      </c>
      <c r="Q10" s="57">
        <v>23.8</v>
      </c>
      <c r="R10" s="57">
        <v>23.8</v>
      </c>
      <c r="S10" s="57">
        <v>23.8</v>
      </c>
      <c r="T10" s="57">
        <v>23.8</v>
      </c>
      <c r="U10" s="57">
        <v>23.8</v>
      </c>
      <c r="V10" s="57">
        <v>23.8</v>
      </c>
      <c r="W10" s="57">
        <v>23.8</v>
      </c>
      <c r="X10" s="57">
        <v>23.8</v>
      </c>
      <c r="Y10" s="57">
        <v>23.8</v>
      </c>
      <c r="Z10" s="57">
        <v>23.8</v>
      </c>
      <c r="AA10" s="57">
        <v>23.8</v>
      </c>
      <c r="AB10" s="57">
        <v>23.8</v>
      </c>
      <c r="AC10" s="57">
        <v>23.8</v>
      </c>
      <c r="AD10" s="57">
        <v>23.8</v>
      </c>
      <c r="AE10" s="57">
        <v>23.8</v>
      </c>
      <c r="AF10" s="57">
        <v>23.8</v>
      </c>
      <c r="AG10" s="57">
        <v>23.8</v>
      </c>
      <c r="AH10" s="57">
        <v>23.8</v>
      </c>
      <c r="AI10" s="57">
        <v>23.8</v>
      </c>
      <c r="AJ10" s="37"/>
    </row>
    <row r="11" spans="1:36" x14ac:dyDescent="0.25">
      <c r="A11" s="42" t="s">
        <v>381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57">
        <v>14.62</v>
      </c>
      <c r="AD11" s="57">
        <v>14.62</v>
      </c>
      <c r="AE11" s="57">
        <v>14.62</v>
      </c>
      <c r="AF11" s="57">
        <v>14.97</v>
      </c>
      <c r="AG11" s="57">
        <v>14.97</v>
      </c>
      <c r="AH11" s="57">
        <v>14.97</v>
      </c>
      <c r="AI11" s="57">
        <v>14.97</v>
      </c>
      <c r="AJ11" s="37"/>
    </row>
    <row r="12" spans="1:36" x14ac:dyDescent="0.25">
      <c r="A12" s="42" t="s">
        <v>382</v>
      </c>
      <c r="B12" s="57">
        <v>32.44</v>
      </c>
      <c r="C12" s="57">
        <v>32.44</v>
      </c>
      <c r="D12" s="57">
        <v>32.44</v>
      </c>
      <c r="E12" s="57">
        <v>32.44</v>
      </c>
      <c r="F12" s="57">
        <v>32.44</v>
      </c>
      <c r="G12" s="57">
        <v>32.44</v>
      </c>
      <c r="H12" s="57">
        <v>32.44</v>
      </c>
      <c r="I12" s="57">
        <v>32.44</v>
      </c>
      <c r="J12" s="57">
        <v>32.44</v>
      </c>
      <c r="K12" s="57">
        <v>32.44</v>
      </c>
      <c r="L12" s="57">
        <v>32.44</v>
      </c>
      <c r="M12" s="57">
        <v>32.44</v>
      </c>
      <c r="N12" s="57">
        <v>32.44</v>
      </c>
      <c r="O12" s="57">
        <v>32.44</v>
      </c>
      <c r="P12" s="57">
        <v>32.44</v>
      </c>
      <c r="Q12" s="57">
        <v>32.44</v>
      </c>
      <c r="R12" s="57">
        <v>32.44</v>
      </c>
      <c r="S12" s="57">
        <v>32.44</v>
      </c>
      <c r="T12" s="57">
        <v>32.44</v>
      </c>
      <c r="U12" s="57">
        <v>32.44</v>
      </c>
      <c r="V12" s="57">
        <v>32.44</v>
      </c>
      <c r="W12" s="57">
        <v>32.44</v>
      </c>
      <c r="X12" s="57">
        <v>32.44</v>
      </c>
      <c r="Y12" s="57">
        <v>32.44</v>
      </c>
      <c r="Z12" s="57">
        <v>32.44</v>
      </c>
      <c r="AA12" s="57">
        <v>33.25</v>
      </c>
      <c r="AB12" s="57">
        <v>33.25</v>
      </c>
      <c r="AC12" s="57">
        <v>33.53</v>
      </c>
      <c r="AD12" s="57">
        <v>33.53</v>
      </c>
      <c r="AE12" s="57">
        <v>33.72</v>
      </c>
      <c r="AF12" s="57">
        <v>34.700000000000003</v>
      </c>
      <c r="AG12" s="57">
        <v>34.9</v>
      </c>
      <c r="AH12" s="40">
        <v>35.9</v>
      </c>
      <c r="AI12" s="40">
        <v>37.020000000000003</v>
      </c>
      <c r="AJ12" s="37"/>
    </row>
    <row r="13" spans="1:36" x14ac:dyDescent="0.25">
      <c r="A13" s="42" t="s">
        <v>383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57">
        <v>38.819000000000003</v>
      </c>
      <c r="AD13" s="57">
        <v>38.819000000000003</v>
      </c>
      <c r="AE13" s="57">
        <v>38.819000000000003</v>
      </c>
      <c r="AF13" s="57">
        <v>38.819000000000003</v>
      </c>
      <c r="AG13" s="57">
        <v>38.819000000000003</v>
      </c>
      <c r="AH13" s="57">
        <v>38.819000000000003</v>
      </c>
      <c r="AI13" s="57">
        <v>38.819000000000003</v>
      </c>
      <c r="AJ13" s="37"/>
    </row>
    <row r="14" spans="1:36" x14ac:dyDescent="0.25">
      <c r="A14" s="42" t="s">
        <v>384</v>
      </c>
      <c r="B14" s="57">
        <v>0.4</v>
      </c>
      <c r="C14" s="57">
        <v>1.3</v>
      </c>
      <c r="D14" s="57">
        <v>2.6</v>
      </c>
      <c r="E14" s="57">
        <v>3.6</v>
      </c>
      <c r="F14" s="57">
        <v>3.6</v>
      </c>
      <c r="G14" s="57">
        <v>3.6</v>
      </c>
      <c r="H14" s="57">
        <v>4.0999999999999996</v>
      </c>
      <c r="I14" s="57">
        <v>4.4000000000000004</v>
      </c>
      <c r="J14" s="57">
        <v>4.4000000000000004</v>
      </c>
      <c r="K14" s="57">
        <v>4.4000000000000004</v>
      </c>
      <c r="L14" s="57">
        <v>4.4000000000000004</v>
      </c>
      <c r="M14" s="57">
        <v>4.4000000000000004</v>
      </c>
      <c r="N14" s="57">
        <v>4.4000000000000004</v>
      </c>
      <c r="O14" s="57">
        <v>5</v>
      </c>
      <c r="P14" s="57">
        <v>5</v>
      </c>
      <c r="Q14" s="57">
        <v>5</v>
      </c>
      <c r="R14" s="57">
        <v>5</v>
      </c>
      <c r="S14" s="57">
        <v>5</v>
      </c>
      <c r="T14" s="57">
        <v>5</v>
      </c>
      <c r="U14" s="57">
        <v>5.8</v>
      </c>
      <c r="V14" s="57">
        <v>5.8</v>
      </c>
      <c r="W14" s="57">
        <v>5.8</v>
      </c>
      <c r="X14" s="57">
        <v>5.8</v>
      </c>
      <c r="Y14" s="57">
        <v>5.8</v>
      </c>
      <c r="Z14" s="57">
        <v>5.8</v>
      </c>
      <c r="AA14" s="57">
        <v>5.8</v>
      </c>
      <c r="AB14" s="57">
        <v>5.8</v>
      </c>
      <c r="AC14" s="57">
        <v>5.8</v>
      </c>
      <c r="AD14" s="57">
        <v>5.8</v>
      </c>
      <c r="AE14" s="57">
        <v>5.8</v>
      </c>
      <c r="AF14" s="57">
        <v>5.8</v>
      </c>
      <c r="AG14" s="65">
        <v>5.8</v>
      </c>
      <c r="AH14" s="65">
        <v>5.8</v>
      </c>
      <c r="AI14" s="65">
        <v>5.8</v>
      </c>
      <c r="AJ14" s="37"/>
    </row>
    <row r="15" spans="1:36" x14ac:dyDescent="0.25">
      <c r="A15" s="42" t="s">
        <v>385</v>
      </c>
      <c r="B15" s="57">
        <v>29.285</v>
      </c>
      <c r="C15" s="57">
        <v>29.285</v>
      </c>
      <c r="D15" s="57">
        <v>29.295000000000002</v>
      </c>
      <c r="E15" s="57">
        <v>29.285</v>
      </c>
      <c r="F15" s="57">
        <v>29.285</v>
      </c>
      <c r="G15" s="57">
        <v>35.090000000000003</v>
      </c>
      <c r="H15" s="57">
        <v>40.896999999999998</v>
      </c>
      <c r="I15" s="57">
        <v>40.896999999999998</v>
      </c>
      <c r="J15" s="57">
        <v>40.896999999999998</v>
      </c>
      <c r="K15" s="57">
        <v>40.896999999999998</v>
      </c>
      <c r="L15" s="57">
        <v>40.896999999999998</v>
      </c>
      <c r="M15" s="57">
        <v>42.017000000000003</v>
      </c>
      <c r="N15" s="57">
        <v>42.017000000000003</v>
      </c>
      <c r="O15" s="57">
        <v>42.017000000000003</v>
      </c>
      <c r="P15" s="57">
        <v>42.017000000000003</v>
      </c>
      <c r="Q15" s="57">
        <v>42.017000000000003</v>
      </c>
      <c r="R15" s="57">
        <v>42.017000000000003</v>
      </c>
      <c r="S15" s="57">
        <v>42.017000000000003</v>
      </c>
      <c r="T15" s="57">
        <v>42.017000000000003</v>
      </c>
      <c r="U15" s="57">
        <v>42.017000000000003</v>
      </c>
      <c r="V15" s="57">
        <v>42.017000000000003</v>
      </c>
      <c r="W15" s="57">
        <v>42.017000000000003</v>
      </c>
      <c r="X15" s="57">
        <v>42.017000000000003</v>
      </c>
      <c r="Y15" s="57">
        <v>42.017000000000003</v>
      </c>
      <c r="Z15" s="57">
        <v>42.017000000000003</v>
      </c>
      <c r="AA15" s="57">
        <v>42.017000000000003</v>
      </c>
      <c r="AB15" s="57">
        <v>42.017000000000003</v>
      </c>
      <c r="AC15" s="57">
        <v>42.017000000000003</v>
      </c>
      <c r="AD15" s="57">
        <v>42.017000000000003</v>
      </c>
      <c r="AE15" s="57">
        <v>42.017000000000003</v>
      </c>
      <c r="AF15" s="57">
        <v>42.017000000000003</v>
      </c>
      <c r="AG15" s="57">
        <v>42.017000000000003</v>
      </c>
      <c r="AH15" s="40">
        <v>42.27</v>
      </c>
      <c r="AI15" s="40">
        <v>42.74</v>
      </c>
      <c r="AJ15" s="37"/>
    </row>
    <row r="16" spans="1:36" x14ac:dyDescent="0.25">
      <c r="A16" s="42" t="s">
        <v>386</v>
      </c>
      <c r="B16" s="60">
        <v>39</v>
      </c>
      <c r="C16" s="60">
        <v>39</v>
      </c>
      <c r="D16" s="60">
        <v>39</v>
      </c>
      <c r="E16" s="60">
        <v>39</v>
      </c>
      <c r="F16" s="60">
        <v>39</v>
      </c>
      <c r="G16" s="60">
        <v>39</v>
      </c>
      <c r="H16" s="60">
        <v>39</v>
      </c>
      <c r="I16" s="60">
        <v>39</v>
      </c>
      <c r="J16" s="60">
        <v>39</v>
      </c>
      <c r="K16" s="60">
        <v>39</v>
      </c>
      <c r="L16" s="60">
        <v>39</v>
      </c>
      <c r="M16" s="60">
        <v>40</v>
      </c>
      <c r="N16" s="60">
        <v>40</v>
      </c>
      <c r="O16" s="60">
        <v>40</v>
      </c>
      <c r="P16" s="60">
        <v>41</v>
      </c>
      <c r="Q16" s="60">
        <v>42</v>
      </c>
      <c r="R16" s="60">
        <v>42</v>
      </c>
      <c r="S16" s="60">
        <v>42</v>
      </c>
      <c r="T16" s="60">
        <v>44</v>
      </c>
      <c r="U16" s="60">
        <v>44</v>
      </c>
      <c r="V16" s="60">
        <v>44</v>
      </c>
      <c r="W16" s="60">
        <v>44</v>
      </c>
      <c r="X16" s="60">
        <v>44.04</v>
      </c>
      <c r="Y16" s="60">
        <v>44.04</v>
      </c>
      <c r="Z16" s="60">
        <v>44.04</v>
      </c>
      <c r="AA16" s="60">
        <v>44.04</v>
      </c>
      <c r="AB16" s="57">
        <v>44.034999999999997</v>
      </c>
      <c r="AC16" s="57">
        <v>44.034999999999997</v>
      </c>
      <c r="AD16" s="57">
        <v>44.034999999999997</v>
      </c>
      <c r="AE16" s="57">
        <v>44.034999999999997</v>
      </c>
      <c r="AF16" s="57">
        <v>45</v>
      </c>
      <c r="AG16" s="57">
        <v>46.5</v>
      </c>
      <c r="AH16" s="40">
        <v>49.67</v>
      </c>
      <c r="AI16" s="40">
        <v>49.67</v>
      </c>
      <c r="AJ16" s="37"/>
    </row>
    <row r="17" spans="1:36" x14ac:dyDescent="0.25">
      <c r="A17" s="42" t="s">
        <v>387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57">
        <v>17.46</v>
      </c>
      <c r="AH17" s="40">
        <v>24.08</v>
      </c>
      <c r="AI17" s="40">
        <v>24.08</v>
      </c>
      <c r="AJ17" s="37"/>
    </row>
    <row r="18" spans="1:36" x14ac:dyDescent="0.25">
      <c r="A18" s="42" t="s">
        <v>652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57">
        <v>38.200000000000003</v>
      </c>
      <c r="Y18" s="57">
        <v>40</v>
      </c>
      <c r="Z18" s="57">
        <v>42.5</v>
      </c>
      <c r="AA18" s="57">
        <v>44</v>
      </c>
      <c r="AB18" s="57">
        <v>45.5</v>
      </c>
      <c r="AC18" s="57">
        <v>47</v>
      </c>
      <c r="AD18" s="57">
        <v>49.5</v>
      </c>
      <c r="AE18" s="57">
        <v>51.2</v>
      </c>
      <c r="AF18" s="57">
        <v>54.5</v>
      </c>
      <c r="AG18" s="57">
        <v>57.6</v>
      </c>
      <c r="AH18" s="40">
        <v>61.097000000000001</v>
      </c>
      <c r="AI18" s="40">
        <v>61.097000000000001</v>
      </c>
      <c r="AJ18" s="37"/>
    </row>
    <row r="19" spans="1:36" x14ac:dyDescent="0.25">
      <c r="A19" s="42" t="s">
        <v>388</v>
      </c>
      <c r="B19" s="57">
        <v>12.17741</v>
      </c>
      <c r="C19" s="57">
        <v>12.17741</v>
      </c>
      <c r="D19" s="57">
        <v>12.17741</v>
      </c>
      <c r="E19" s="57">
        <v>12.17741</v>
      </c>
      <c r="F19" s="57">
        <v>12.17741</v>
      </c>
      <c r="G19" s="57">
        <v>12.17741</v>
      </c>
      <c r="H19" s="57">
        <v>12.17741</v>
      </c>
      <c r="I19" s="57">
        <v>12.17741</v>
      </c>
      <c r="J19" s="57">
        <v>12.17741</v>
      </c>
      <c r="K19" s="57">
        <v>12.17741</v>
      </c>
      <c r="L19" s="57">
        <v>12.17741</v>
      </c>
      <c r="M19" s="57">
        <v>12.17741</v>
      </c>
      <c r="N19" s="57">
        <v>17.886410000000001</v>
      </c>
      <c r="O19" s="57">
        <v>17.886410000000001</v>
      </c>
      <c r="P19" s="57">
        <v>17.886410000000001</v>
      </c>
      <c r="Q19" s="57">
        <v>17.886410000000001</v>
      </c>
      <c r="R19" s="57">
        <v>17.886410000000001</v>
      </c>
      <c r="S19" s="57">
        <v>17.886410000000001</v>
      </c>
      <c r="T19" s="57">
        <v>17.886410000000001</v>
      </c>
      <c r="U19" s="57">
        <v>17.886410000000001</v>
      </c>
      <c r="V19" s="57">
        <v>17.886410000000001</v>
      </c>
      <c r="W19" s="57">
        <v>19.88251</v>
      </c>
      <c r="X19" s="57">
        <v>19.88251</v>
      </c>
      <c r="Y19" s="57">
        <v>19.88251</v>
      </c>
      <c r="Z19" s="57">
        <v>20.162510000000001</v>
      </c>
      <c r="AA19" s="57">
        <v>20.162510000000001</v>
      </c>
      <c r="AB19" s="57">
        <v>20.162510000000001</v>
      </c>
      <c r="AC19" s="57">
        <v>20.162510000000001</v>
      </c>
      <c r="AD19" s="57">
        <v>20.162510000000001</v>
      </c>
      <c r="AE19" s="57">
        <v>20.97879</v>
      </c>
      <c r="AF19" s="57">
        <v>24.939789999999999</v>
      </c>
      <c r="AG19" s="57">
        <v>24.939789999999999</v>
      </c>
      <c r="AH19" s="57">
        <v>24.939789999999999</v>
      </c>
      <c r="AI19" s="57">
        <v>27.38</v>
      </c>
      <c r="AJ19" s="37"/>
    </row>
    <row r="20" spans="1:36" x14ac:dyDescent="0.25">
      <c r="A20" s="42" t="s">
        <v>653</v>
      </c>
      <c r="B20" s="57">
        <v>48.023000000000003</v>
      </c>
      <c r="C20" s="57">
        <v>48.023000000000003</v>
      </c>
      <c r="D20" s="57">
        <v>48.023000000000003</v>
      </c>
      <c r="E20" s="57">
        <v>48.023000000000003</v>
      </c>
      <c r="F20" s="57">
        <v>48.023000000000003</v>
      </c>
      <c r="G20" s="57">
        <v>48.023000000000003</v>
      </c>
      <c r="H20" s="57">
        <v>48.023000000000003</v>
      </c>
      <c r="I20" s="57">
        <v>48.023000000000003</v>
      </c>
      <c r="J20" s="57">
        <v>48.023000000000003</v>
      </c>
      <c r="K20" s="57">
        <v>48.023000000000003</v>
      </c>
      <c r="L20" s="57">
        <v>48.023000000000003</v>
      </c>
      <c r="M20" s="57">
        <v>48.023000000000003</v>
      </c>
      <c r="N20" s="57">
        <v>48.023000000000003</v>
      </c>
      <c r="O20" s="57">
        <v>48.023000000000003</v>
      </c>
      <c r="P20" s="57">
        <v>48.023000000000003</v>
      </c>
      <c r="Q20" s="57">
        <v>48.023000000000003</v>
      </c>
      <c r="R20" s="57">
        <v>48.023000000000003</v>
      </c>
      <c r="S20" s="57">
        <v>48.023000000000003</v>
      </c>
      <c r="T20" s="57">
        <v>48.023000000000003</v>
      </c>
      <c r="U20" s="57">
        <v>48.023000000000003</v>
      </c>
      <c r="V20" s="57">
        <v>48.023000000000003</v>
      </c>
      <c r="W20" s="57">
        <v>48.023000000000003</v>
      </c>
      <c r="X20" s="57">
        <v>48.023000000000003</v>
      </c>
      <c r="Y20" s="57">
        <v>48.023000000000003</v>
      </c>
      <c r="Z20" s="57">
        <v>48.023000000000003</v>
      </c>
      <c r="AA20" s="57">
        <v>48.023000000000003</v>
      </c>
      <c r="AB20" s="57">
        <v>48.023000000000003</v>
      </c>
      <c r="AC20" s="57">
        <v>48.023000000000003</v>
      </c>
      <c r="AD20" s="57">
        <v>49.134</v>
      </c>
      <c r="AE20" s="57">
        <v>49.134</v>
      </c>
      <c r="AF20" s="57">
        <v>49.134</v>
      </c>
      <c r="AG20" s="57">
        <v>49.134</v>
      </c>
      <c r="AH20" s="57">
        <v>49.134</v>
      </c>
      <c r="AI20" s="57">
        <v>49.134</v>
      </c>
      <c r="AJ20" s="37"/>
    </row>
    <row r="21" spans="1:36" x14ac:dyDescent="0.25">
      <c r="A21" s="42" t="s">
        <v>389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57">
        <v>5</v>
      </c>
      <c r="S21" s="57">
        <v>5.5</v>
      </c>
      <c r="T21" s="57">
        <v>6.8</v>
      </c>
      <c r="U21" s="57">
        <v>6.8</v>
      </c>
      <c r="V21" s="57">
        <v>6.8</v>
      </c>
      <c r="W21" s="57">
        <v>6.8</v>
      </c>
      <c r="X21" s="57">
        <v>6.8</v>
      </c>
      <c r="Y21" s="57">
        <v>6.8</v>
      </c>
      <c r="Z21" s="57">
        <v>6.8</v>
      </c>
      <c r="AA21" s="57">
        <v>6.8</v>
      </c>
      <c r="AB21" s="57">
        <v>6.8</v>
      </c>
      <c r="AC21" s="57">
        <v>6.8</v>
      </c>
      <c r="AD21" s="57">
        <v>6.8</v>
      </c>
      <c r="AE21" s="57">
        <v>6.8</v>
      </c>
      <c r="AF21" s="57">
        <v>7.8</v>
      </c>
      <c r="AG21" s="57">
        <v>8.8000000000000007</v>
      </c>
      <c r="AH21" s="57">
        <v>8.8000000000000007</v>
      </c>
      <c r="AI21" s="57">
        <v>8.8000000000000007</v>
      </c>
      <c r="AJ21" s="37"/>
    </row>
    <row r="22" spans="1:36" x14ac:dyDescent="0.25">
      <c r="A22" s="42" t="s">
        <v>390</v>
      </c>
      <c r="B22" s="60"/>
      <c r="C22" s="57">
        <v>3.5</v>
      </c>
      <c r="D22" s="57">
        <v>3.5</v>
      </c>
      <c r="E22" s="57">
        <v>3.5</v>
      </c>
      <c r="F22" s="57">
        <v>3.5</v>
      </c>
      <c r="G22" s="57">
        <v>3.5</v>
      </c>
      <c r="H22" s="57">
        <v>3.5</v>
      </c>
      <c r="I22" s="57">
        <v>3.5</v>
      </c>
      <c r="J22" s="57">
        <v>3.5</v>
      </c>
      <c r="K22" s="57">
        <v>3.5</v>
      </c>
      <c r="L22" s="57">
        <v>3.5</v>
      </c>
      <c r="M22" s="57">
        <v>3.5</v>
      </c>
      <c r="N22" s="57">
        <v>3.5</v>
      </c>
      <c r="O22" s="57">
        <v>3.5</v>
      </c>
      <c r="P22" s="57">
        <v>3.5</v>
      </c>
      <c r="Q22" s="57">
        <v>3.5</v>
      </c>
      <c r="R22" s="57">
        <v>3.5</v>
      </c>
      <c r="S22" s="57">
        <v>3.5</v>
      </c>
      <c r="T22" s="57">
        <v>3.5</v>
      </c>
      <c r="U22" s="57">
        <v>3.5</v>
      </c>
      <c r="V22" s="57">
        <v>3.5</v>
      </c>
      <c r="W22" s="57">
        <v>3.5</v>
      </c>
      <c r="X22" s="57">
        <v>3.5</v>
      </c>
      <c r="Y22" s="57">
        <v>3.5</v>
      </c>
      <c r="Z22" s="57">
        <v>3.5</v>
      </c>
      <c r="AA22" s="57">
        <v>3.5</v>
      </c>
      <c r="AB22" s="57">
        <v>3.5</v>
      </c>
      <c r="AC22" s="57">
        <v>3.5</v>
      </c>
      <c r="AD22" s="57">
        <v>3.5</v>
      </c>
      <c r="AE22" s="57">
        <v>11.5</v>
      </c>
      <c r="AF22" s="57">
        <v>11.5</v>
      </c>
      <c r="AG22" s="57">
        <v>11.5</v>
      </c>
      <c r="AH22" s="57">
        <v>11.5</v>
      </c>
      <c r="AI22" s="57">
        <v>11.5</v>
      </c>
      <c r="AJ22" s="37"/>
    </row>
    <row r="23" spans="1:36" x14ac:dyDescent="0.25">
      <c r="A23" s="42" t="s">
        <v>391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2.9876800000000001</v>
      </c>
      <c r="H23" s="57">
        <v>2.9876800000000001</v>
      </c>
      <c r="I23" s="57">
        <v>2.9876800000000001</v>
      </c>
      <c r="J23" s="57">
        <v>2.9876800000000001</v>
      </c>
      <c r="K23" s="57">
        <v>2.9876800000000001</v>
      </c>
      <c r="L23" s="57">
        <v>2.9876800000000001</v>
      </c>
      <c r="M23" s="57">
        <v>2.9876800000000001</v>
      </c>
      <c r="N23" s="57">
        <v>2.9876800000000001</v>
      </c>
      <c r="O23" s="57">
        <v>2.9876800000000001</v>
      </c>
      <c r="P23" s="57">
        <v>2.9876800000000001</v>
      </c>
      <c r="Q23" s="57">
        <v>2.9876800000000001</v>
      </c>
      <c r="R23" s="57">
        <v>2.9876800000000001</v>
      </c>
      <c r="S23" s="57">
        <v>2.9876800000000001</v>
      </c>
      <c r="T23" s="57">
        <v>2.9876800000000001</v>
      </c>
      <c r="U23" s="57">
        <v>2.9876800000000001</v>
      </c>
      <c r="V23" s="57">
        <v>2.9876800000000001</v>
      </c>
      <c r="W23" s="57">
        <v>2.9876800000000001</v>
      </c>
      <c r="X23" s="57">
        <v>3.57768</v>
      </c>
      <c r="Y23" s="57">
        <v>3.57768</v>
      </c>
      <c r="Z23" s="57">
        <v>3.57768</v>
      </c>
      <c r="AA23" s="57">
        <v>3.57768</v>
      </c>
      <c r="AB23" s="57">
        <v>3.57768</v>
      </c>
      <c r="AC23" s="57">
        <v>3.57768</v>
      </c>
      <c r="AD23" s="57">
        <v>3.57768</v>
      </c>
      <c r="AE23" s="57">
        <v>3.57768</v>
      </c>
      <c r="AF23" s="57">
        <v>3.57768</v>
      </c>
      <c r="AG23" s="57">
        <v>4.0427</v>
      </c>
      <c r="AH23" s="57">
        <v>4.0427</v>
      </c>
      <c r="AI23" s="57">
        <v>4.0427</v>
      </c>
      <c r="AJ23" s="37"/>
    </row>
    <row r="24" spans="1:36" x14ac:dyDescent="0.25">
      <c r="A24" s="42" t="s">
        <v>392</v>
      </c>
      <c r="B24" s="57">
        <v>10.757999999999999</v>
      </c>
      <c r="C24" s="57">
        <v>10.757999999999999</v>
      </c>
      <c r="D24" s="57">
        <v>10.757999999999999</v>
      </c>
      <c r="E24" s="57">
        <v>10.757999999999999</v>
      </c>
      <c r="F24" s="57">
        <v>10.757999999999999</v>
      </c>
      <c r="G24" s="57">
        <v>10.757999999999999</v>
      </c>
      <c r="H24" s="57">
        <v>10.757999999999999</v>
      </c>
      <c r="I24" s="57">
        <v>10.757999999999999</v>
      </c>
      <c r="J24" s="57">
        <v>10.757999999999999</v>
      </c>
      <c r="K24" s="57">
        <v>10.757999999999999</v>
      </c>
      <c r="L24" s="57">
        <v>10.757999999999999</v>
      </c>
      <c r="M24" s="57">
        <v>10.757999999999999</v>
      </c>
      <c r="N24" s="57">
        <v>10.757999999999999</v>
      </c>
      <c r="O24" s="57">
        <v>10.757999999999999</v>
      </c>
      <c r="P24" s="57">
        <v>10.757999999999999</v>
      </c>
      <c r="Q24" s="57">
        <v>10.757999999999999</v>
      </c>
      <c r="R24" s="57">
        <v>10.757999999999999</v>
      </c>
      <c r="S24" s="57">
        <v>10.757999999999999</v>
      </c>
      <c r="T24" s="57">
        <v>13.098000000000001</v>
      </c>
      <c r="U24" s="57">
        <v>13.734999999999999</v>
      </c>
      <c r="V24" s="57">
        <v>13.734999999999999</v>
      </c>
      <c r="W24" s="57">
        <v>14.31</v>
      </c>
      <c r="X24" s="57">
        <v>14.962</v>
      </c>
      <c r="Y24" s="57">
        <v>14.962</v>
      </c>
      <c r="Z24" s="57">
        <v>14.962</v>
      </c>
      <c r="AA24" s="57">
        <v>17.899000000000001</v>
      </c>
      <c r="AB24" s="57">
        <v>17.899000000000001</v>
      </c>
      <c r="AC24" s="57">
        <v>17.899000000000001</v>
      </c>
      <c r="AD24" s="57">
        <v>17.899000000000001</v>
      </c>
      <c r="AE24" s="57">
        <v>17.899000000000001</v>
      </c>
      <c r="AF24" s="57">
        <v>17.899000000000001</v>
      </c>
      <c r="AG24" s="57">
        <v>18.346</v>
      </c>
      <c r="AH24" s="57">
        <v>18.346</v>
      </c>
      <c r="AI24" s="57">
        <v>18.346</v>
      </c>
      <c r="AJ24" s="37"/>
    </row>
    <row r="25" spans="1:36" x14ac:dyDescent="0.25">
      <c r="A25" s="42" t="s">
        <v>393</v>
      </c>
      <c r="B25" s="57">
        <v>17.579999999999998</v>
      </c>
      <c r="C25" s="57">
        <v>17.579999999999998</v>
      </c>
      <c r="D25" s="57">
        <v>17.579999999999998</v>
      </c>
      <c r="E25" s="57">
        <v>17.579999999999998</v>
      </c>
      <c r="F25" s="57">
        <v>17.579999999999998</v>
      </c>
      <c r="G25" s="57">
        <v>17.579999999999998</v>
      </c>
      <c r="H25" s="57">
        <v>17.579999999999998</v>
      </c>
      <c r="I25" s="57">
        <v>17.579999999999998</v>
      </c>
      <c r="J25" s="57">
        <v>17.579999999999998</v>
      </c>
      <c r="K25" s="57">
        <v>17.579999999999998</v>
      </c>
      <c r="L25" s="57">
        <v>17.579999999999998</v>
      </c>
      <c r="M25" s="57">
        <v>17.579999999999998</v>
      </c>
      <c r="N25" s="57">
        <v>17.579999999999998</v>
      </c>
      <c r="O25" s="57">
        <v>17.579999999999998</v>
      </c>
      <c r="P25" s="57">
        <v>17.579999999999998</v>
      </c>
      <c r="Q25" s="57" t="s">
        <v>562</v>
      </c>
      <c r="R25" s="57">
        <v>31.35</v>
      </c>
      <c r="S25" s="57">
        <v>31.89</v>
      </c>
      <c r="T25" s="57">
        <v>35.25</v>
      </c>
      <c r="U25" s="57">
        <v>35.92</v>
      </c>
      <c r="V25" s="57">
        <v>36.909999999999997</v>
      </c>
      <c r="W25" s="57">
        <v>38.1</v>
      </c>
      <c r="X25" s="57">
        <v>39.67</v>
      </c>
      <c r="Y25" s="57">
        <v>41.08</v>
      </c>
      <c r="Z25" s="57">
        <v>42.09</v>
      </c>
      <c r="AA25" s="57">
        <v>42.56</v>
      </c>
      <c r="AB25" s="57">
        <v>42.96</v>
      </c>
      <c r="AC25" s="57">
        <v>43.9</v>
      </c>
      <c r="AD25" s="57">
        <v>43.9</v>
      </c>
      <c r="AE25" s="57">
        <v>43.9</v>
      </c>
      <c r="AF25" s="57">
        <v>45.12</v>
      </c>
      <c r="AG25" s="57">
        <v>45.12</v>
      </c>
      <c r="AH25" s="40">
        <v>47</v>
      </c>
      <c r="AI25" s="40">
        <v>47.3</v>
      </c>
      <c r="AJ25" s="37"/>
    </row>
    <row r="26" spans="1:36" x14ac:dyDescent="0.25">
      <c r="A26" s="42" t="s">
        <v>394</v>
      </c>
      <c r="B26" s="60"/>
      <c r="C26" s="60"/>
      <c r="D26" s="60"/>
      <c r="E26" s="60"/>
      <c r="F26" s="60"/>
      <c r="G26" s="57">
        <v>13.744999999999999</v>
      </c>
      <c r="H26" s="57">
        <v>13.744999999999999</v>
      </c>
      <c r="I26" s="57">
        <v>13.744999999999999</v>
      </c>
      <c r="J26" s="57">
        <v>13.744999999999999</v>
      </c>
      <c r="K26" s="57">
        <v>13.744999999999999</v>
      </c>
      <c r="L26" s="57">
        <v>13.744999999999999</v>
      </c>
      <c r="M26" s="57">
        <v>13.744999999999999</v>
      </c>
      <c r="N26" s="57">
        <v>13.744999999999999</v>
      </c>
      <c r="O26" s="57">
        <v>13.744999999999999</v>
      </c>
      <c r="P26" s="57">
        <v>13.744999999999999</v>
      </c>
      <c r="Q26" s="57">
        <v>13.744999999999999</v>
      </c>
      <c r="R26" s="57">
        <v>13.744999999999999</v>
      </c>
      <c r="S26" s="57">
        <v>13.744999999999999</v>
      </c>
      <c r="T26" s="57">
        <v>13.744999999999999</v>
      </c>
      <c r="U26" s="57">
        <v>13.744999999999999</v>
      </c>
      <c r="V26" s="57">
        <v>13.744999999999999</v>
      </c>
      <c r="W26" s="57">
        <v>13.744999999999999</v>
      </c>
      <c r="X26" s="57">
        <v>13.744999999999999</v>
      </c>
      <c r="Y26" s="57">
        <v>13.744999999999999</v>
      </c>
      <c r="Z26" s="57">
        <v>13.744999999999999</v>
      </c>
      <c r="AA26" s="57">
        <v>13.744999999999999</v>
      </c>
      <c r="AB26" s="57">
        <v>13.744999999999999</v>
      </c>
      <c r="AC26" s="57">
        <v>13.744999999999999</v>
      </c>
      <c r="AD26" s="57">
        <v>13.744999999999999</v>
      </c>
      <c r="AE26" s="57">
        <v>13.744999999999999</v>
      </c>
      <c r="AF26" s="57">
        <v>13.744999999999999</v>
      </c>
      <c r="AG26" s="57">
        <v>13.744999999999999</v>
      </c>
      <c r="AH26" s="40">
        <v>14.05</v>
      </c>
      <c r="AI26" s="40">
        <v>14.05</v>
      </c>
      <c r="AJ26" s="37"/>
    </row>
    <row r="27" spans="1:36" x14ac:dyDescent="0.25">
      <c r="A27" s="42" t="s">
        <v>395</v>
      </c>
      <c r="B27" s="57">
        <v>0.25</v>
      </c>
      <c r="C27" s="57">
        <v>0.25</v>
      </c>
      <c r="D27" s="57">
        <v>0.25</v>
      </c>
      <c r="E27" s="57">
        <v>0.25</v>
      </c>
      <c r="F27" s="57">
        <v>0.25</v>
      </c>
      <c r="G27" s="57">
        <v>0.25</v>
      </c>
      <c r="H27" s="57">
        <v>0.25</v>
      </c>
      <c r="I27" s="57">
        <v>0.25</v>
      </c>
      <c r="J27" s="57">
        <v>0.25</v>
      </c>
      <c r="K27" s="57">
        <v>0.25</v>
      </c>
      <c r="L27" s="57">
        <v>0.25</v>
      </c>
      <c r="M27" s="57">
        <v>0.5</v>
      </c>
      <c r="N27" s="57">
        <v>0.5</v>
      </c>
      <c r="O27" s="57">
        <v>0.5</v>
      </c>
      <c r="P27" s="57">
        <v>1.5</v>
      </c>
      <c r="Q27" s="57">
        <v>1.5</v>
      </c>
      <c r="R27" s="57">
        <v>2.9</v>
      </c>
      <c r="S27" s="57">
        <v>3.3</v>
      </c>
      <c r="T27" s="57">
        <v>4</v>
      </c>
      <c r="U27" s="57">
        <v>4.1500000000000004</v>
      </c>
      <c r="V27" s="57">
        <v>4.1500000000000004</v>
      </c>
      <c r="W27" s="57">
        <v>4.1500000000000004</v>
      </c>
      <c r="X27" s="57">
        <v>4.1500000000000004</v>
      </c>
      <c r="Y27" s="57">
        <v>4.1500000000000004</v>
      </c>
      <c r="Z27" s="57">
        <v>4.1500000000000004</v>
      </c>
      <c r="AA27" s="57">
        <v>4.1500000000000004</v>
      </c>
      <c r="AB27" s="57">
        <v>4.1500000000000004</v>
      </c>
      <c r="AC27" s="57">
        <v>4.1500000000000004</v>
      </c>
      <c r="AD27" s="57">
        <v>4.1500000000000004</v>
      </c>
      <c r="AE27" s="57">
        <v>4.1500000000000004</v>
      </c>
      <c r="AF27" s="57">
        <v>5.35</v>
      </c>
      <c r="AG27" s="57">
        <v>5.35</v>
      </c>
      <c r="AH27" s="57">
        <v>5.58</v>
      </c>
      <c r="AI27" s="57">
        <v>5.58</v>
      </c>
      <c r="AJ27" s="37"/>
    </row>
    <row r="28" spans="1:36" x14ac:dyDescent="0.25">
      <c r="A28" s="42" t="s">
        <v>396</v>
      </c>
      <c r="B28" s="57">
        <v>4.4400000000000004</v>
      </c>
      <c r="C28" s="57">
        <v>4.4400000000000004</v>
      </c>
      <c r="D28" s="57">
        <v>4.4400000000000004</v>
      </c>
      <c r="E28" s="57">
        <v>4.4400000000000004</v>
      </c>
      <c r="F28" s="57">
        <v>4.4400000000000004</v>
      </c>
      <c r="G28" s="57">
        <v>4.4400000000000004</v>
      </c>
      <c r="H28" s="57">
        <v>4.4400000000000004</v>
      </c>
      <c r="I28" s="57">
        <v>4.4400000000000004</v>
      </c>
      <c r="J28" s="57">
        <v>5.0999999999999996</v>
      </c>
      <c r="K28" s="57">
        <v>8.39</v>
      </c>
      <c r="L28" s="57">
        <v>9.11</v>
      </c>
      <c r="M28" s="57">
        <v>9.11</v>
      </c>
      <c r="N28" s="57">
        <v>9.11</v>
      </c>
      <c r="O28" s="57">
        <v>9.11</v>
      </c>
      <c r="P28" s="57">
        <v>9.11</v>
      </c>
      <c r="Q28" s="57">
        <v>9.11</v>
      </c>
      <c r="R28" s="57">
        <v>9.11</v>
      </c>
      <c r="S28" s="57">
        <v>9.11</v>
      </c>
      <c r="T28" s="57">
        <v>9.11</v>
      </c>
      <c r="U28" s="57">
        <v>9.11</v>
      </c>
      <c r="V28" s="57">
        <v>9.11</v>
      </c>
      <c r="W28" s="57">
        <v>9.11</v>
      </c>
      <c r="X28" s="57">
        <v>9.11</v>
      </c>
      <c r="Y28" s="57">
        <v>9.11</v>
      </c>
      <c r="Z28" s="57">
        <v>9.11</v>
      </c>
      <c r="AA28" s="57">
        <v>9.11</v>
      </c>
      <c r="AB28" s="57">
        <v>9.11</v>
      </c>
      <c r="AC28" s="57">
        <v>9.11</v>
      </c>
      <c r="AD28" s="57">
        <v>9.11</v>
      </c>
      <c r="AE28" s="57">
        <v>9.11</v>
      </c>
      <c r="AF28" s="57">
        <v>9.11</v>
      </c>
      <c r="AG28" s="57">
        <v>9.11</v>
      </c>
      <c r="AH28" s="57">
        <v>9.11</v>
      </c>
      <c r="AI28" s="57">
        <v>9.11</v>
      </c>
      <c r="AJ28" s="37"/>
    </row>
    <row r="29" spans="1:36" x14ac:dyDescent="0.25">
      <c r="A29" s="42" t="s">
        <v>397</v>
      </c>
      <c r="B29" s="66">
        <v>6.34</v>
      </c>
      <c r="C29" s="66">
        <v>6.34</v>
      </c>
      <c r="D29" s="66">
        <v>6.34</v>
      </c>
      <c r="E29" s="66">
        <v>6.34</v>
      </c>
      <c r="F29" s="66">
        <v>6.34</v>
      </c>
      <c r="G29" s="66">
        <v>6.34</v>
      </c>
      <c r="H29" s="66">
        <v>6.34</v>
      </c>
      <c r="I29" s="66">
        <v>6.34</v>
      </c>
      <c r="J29" s="66">
        <v>6.34</v>
      </c>
      <c r="K29" s="66">
        <v>6.34</v>
      </c>
      <c r="L29" s="66">
        <v>6.34</v>
      </c>
      <c r="M29" s="66">
        <v>8.5299999999999994</v>
      </c>
      <c r="N29" s="66">
        <v>8.5299999999999994</v>
      </c>
      <c r="O29" s="66">
        <v>8.5299999999999994</v>
      </c>
      <c r="P29" s="66">
        <v>8.7200000000000006</v>
      </c>
      <c r="Q29" s="66">
        <v>8.7200000000000006</v>
      </c>
      <c r="R29" s="66">
        <v>8.7200000000000006</v>
      </c>
      <c r="S29" s="66">
        <v>11.21</v>
      </c>
      <c r="T29" s="66">
        <v>11.21</v>
      </c>
      <c r="U29" s="66">
        <v>11.21</v>
      </c>
      <c r="V29" s="66">
        <v>11.21</v>
      </c>
      <c r="W29" s="66">
        <v>11.53</v>
      </c>
      <c r="X29" s="66">
        <v>11.53</v>
      </c>
      <c r="Y29" s="66">
        <v>11.53</v>
      </c>
      <c r="Z29" s="66">
        <v>11.53</v>
      </c>
      <c r="AA29" s="66">
        <v>11.53</v>
      </c>
      <c r="AB29" s="66">
        <v>11.53</v>
      </c>
      <c r="AC29" s="66">
        <v>11.53</v>
      </c>
      <c r="AD29" s="66">
        <v>11.53</v>
      </c>
      <c r="AE29" s="66">
        <v>11.53</v>
      </c>
      <c r="AF29" s="66">
        <v>11.53</v>
      </c>
      <c r="AG29" s="66">
        <v>11.53</v>
      </c>
      <c r="AH29" s="49">
        <v>12.65</v>
      </c>
      <c r="AI29" s="49">
        <v>12.65</v>
      </c>
      <c r="AJ29" s="37"/>
    </row>
    <row r="30" spans="1:36" x14ac:dyDescent="0.25">
      <c r="A30" s="42" t="s">
        <v>398</v>
      </c>
      <c r="B30" s="57">
        <v>44.75</v>
      </c>
      <c r="C30" s="57">
        <v>44.75</v>
      </c>
      <c r="D30" s="57">
        <v>45.3</v>
      </c>
      <c r="E30" s="57">
        <v>45.3</v>
      </c>
      <c r="F30" s="57">
        <v>45.3</v>
      </c>
      <c r="G30" s="57">
        <v>46.1</v>
      </c>
      <c r="H30" s="57">
        <v>46.1</v>
      </c>
      <c r="I30" s="57">
        <v>46.1</v>
      </c>
      <c r="J30" s="57">
        <v>46.8</v>
      </c>
      <c r="K30" s="57">
        <v>46.8</v>
      </c>
      <c r="L30" s="57">
        <v>46.8</v>
      </c>
      <c r="M30" s="57">
        <v>47.4</v>
      </c>
      <c r="N30" s="57">
        <v>47.4</v>
      </c>
      <c r="O30" s="57">
        <v>47.4</v>
      </c>
      <c r="P30" s="57">
        <v>48.3</v>
      </c>
      <c r="Q30" s="57">
        <v>48.3</v>
      </c>
      <c r="R30" s="57">
        <v>48.3</v>
      </c>
      <c r="S30" s="57">
        <v>49.6</v>
      </c>
      <c r="T30" s="57">
        <v>51.6</v>
      </c>
      <c r="U30" s="57">
        <v>51.6</v>
      </c>
      <c r="V30" s="57">
        <v>51.6</v>
      </c>
      <c r="W30" s="57">
        <v>51.6</v>
      </c>
      <c r="X30" s="57">
        <v>51.6</v>
      </c>
      <c r="Y30" s="57">
        <v>51.6</v>
      </c>
      <c r="Z30" s="57">
        <v>52</v>
      </c>
      <c r="AA30" s="57">
        <v>52</v>
      </c>
      <c r="AB30" s="57">
        <v>52</v>
      </c>
      <c r="AC30" s="57">
        <v>53.75</v>
      </c>
      <c r="AD30" s="57">
        <v>53.75</v>
      </c>
      <c r="AE30" s="57">
        <v>53.75</v>
      </c>
      <c r="AF30" s="57">
        <v>53.75</v>
      </c>
      <c r="AG30" s="57">
        <v>53.75</v>
      </c>
      <c r="AH30" s="57">
        <v>55.8</v>
      </c>
      <c r="AI30" s="57">
        <v>56.32</v>
      </c>
      <c r="AJ30" s="37"/>
    </row>
    <row r="31" spans="1:36" x14ac:dyDescent="0.25">
      <c r="A31" s="42" t="s">
        <v>399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57">
        <v>225</v>
      </c>
      <c r="Q31" s="57">
        <v>226</v>
      </c>
      <c r="R31" s="57">
        <v>226</v>
      </c>
      <c r="S31" s="57">
        <v>227</v>
      </c>
      <c r="T31" s="57">
        <v>227</v>
      </c>
      <c r="U31" s="57">
        <v>228</v>
      </c>
      <c r="V31" s="57">
        <v>228</v>
      </c>
      <c r="W31" s="57">
        <v>229</v>
      </c>
      <c r="X31" s="57">
        <v>230</v>
      </c>
      <c r="Y31" s="57">
        <v>326</v>
      </c>
      <c r="Z31" s="57">
        <v>326</v>
      </c>
      <c r="AA31" s="57">
        <v>327</v>
      </c>
      <c r="AB31" s="57">
        <v>327</v>
      </c>
      <c r="AC31" s="57">
        <v>327</v>
      </c>
      <c r="AD31" s="57">
        <v>328</v>
      </c>
      <c r="AE31" s="57">
        <v>328</v>
      </c>
      <c r="AF31" s="57">
        <v>329</v>
      </c>
      <c r="AG31" s="57">
        <v>329</v>
      </c>
      <c r="AH31" s="57">
        <v>325</v>
      </c>
      <c r="AI31" s="57">
        <v>322</v>
      </c>
      <c r="AJ31" s="37"/>
    </row>
    <row r="32" spans="1:36" x14ac:dyDescent="0.25">
      <c r="A32" s="42" t="s">
        <v>400</v>
      </c>
      <c r="B32" s="57">
        <v>13.27</v>
      </c>
      <c r="C32" s="57">
        <v>13.27</v>
      </c>
      <c r="D32" s="57">
        <v>13.27</v>
      </c>
      <c r="E32" s="57">
        <v>13.27</v>
      </c>
      <c r="F32" s="57">
        <v>13.27</v>
      </c>
      <c r="G32" s="57">
        <v>13.27</v>
      </c>
      <c r="H32" s="57">
        <v>13.27</v>
      </c>
      <c r="I32" s="57">
        <v>13.27</v>
      </c>
      <c r="J32" s="57">
        <v>13.27</v>
      </c>
      <c r="K32" s="57">
        <v>13.27</v>
      </c>
      <c r="L32" s="57">
        <v>13.27</v>
      </c>
      <c r="M32" s="57">
        <v>13.27</v>
      </c>
      <c r="N32" s="57">
        <v>13.27</v>
      </c>
      <c r="O32" s="57">
        <v>13.27</v>
      </c>
      <c r="P32" s="57">
        <v>13.27</v>
      </c>
      <c r="Q32" s="57">
        <v>13.27</v>
      </c>
      <c r="R32" s="57">
        <v>13.27</v>
      </c>
      <c r="S32" s="57">
        <v>13.27</v>
      </c>
      <c r="T32" s="57">
        <v>13.27</v>
      </c>
      <c r="U32" s="57">
        <v>13.27</v>
      </c>
      <c r="V32" s="57">
        <v>13.27</v>
      </c>
      <c r="W32" s="57">
        <v>13.27</v>
      </c>
      <c r="X32" s="57">
        <v>14</v>
      </c>
      <c r="Y32" s="57">
        <v>14</v>
      </c>
      <c r="Z32" s="57">
        <v>15.1</v>
      </c>
      <c r="AA32" s="57">
        <v>15.1</v>
      </c>
      <c r="AB32" s="57">
        <v>15.1</v>
      </c>
      <c r="AC32" s="57">
        <v>15.1</v>
      </c>
      <c r="AD32" s="57">
        <v>15.1</v>
      </c>
      <c r="AE32" s="57">
        <v>15.1</v>
      </c>
      <c r="AF32" s="57">
        <v>15.1</v>
      </c>
      <c r="AG32" s="57">
        <v>15.1</v>
      </c>
      <c r="AH32" s="57">
        <v>15.1</v>
      </c>
      <c r="AI32" s="57">
        <v>15.1</v>
      </c>
      <c r="AJ32" s="37"/>
    </row>
    <row r="33" spans="1:36" x14ac:dyDescent="0.25">
      <c r="A33" s="42" t="s">
        <v>401</v>
      </c>
      <c r="B33" s="57">
        <v>4.6500000000000004</v>
      </c>
      <c r="C33" s="57">
        <v>6.53</v>
      </c>
      <c r="D33" s="57">
        <v>7.71</v>
      </c>
      <c r="E33" s="57">
        <v>8</v>
      </c>
      <c r="F33" s="57">
        <v>8</v>
      </c>
      <c r="G33" s="57">
        <v>8</v>
      </c>
      <c r="H33" s="57">
        <v>8</v>
      </c>
      <c r="I33" s="57">
        <v>8</v>
      </c>
      <c r="J33" s="57">
        <v>8.6300000000000008</v>
      </c>
      <c r="K33" s="57">
        <v>8.6300000000000008</v>
      </c>
      <c r="L33" s="57">
        <v>8.6300000000000008</v>
      </c>
      <c r="M33" s="57">
        <v>8.6300000000000008</v>
      </c>
      <c r="N33" s="57">
        <v>8.6300000000000008</v>
      </c>
      <c r="O33" s="57">
        <v>8.6300000000000008</v>
      </c>
      <c r="P33" s="57">
        <v>8.6300000000000008</v>
      </c>
      <c r="Q33" s="57">
        <v>8.6300000000000008</v>
      </c>
      <c r="R33" s="57">
        <v>8.6300000000000008</v>
      </c>
      <c r="S33" s="57">
        <v>8.6300000000000008</v>
      </c>
      <c r="T33" s="57">
        <v>8.6300000000000008</v>
      </c>
      <c r="U33" s="57">
        <v>8.6300000000000008</v>
      </c>
      <c r="V33" s="57">
        <v>8.6300000000000008</v>
      </c>
      <c r="W33" s="57">
        <v>9.8800000000000008</v>
      </c>
      <c r="X33" s="57">
        <v>9.8800000000000008</v>
      </c>
      <c r="Y33" s="57">
        <v>9.8800000000000008</v>
      </c>
      <c r="Z33" s="57">
        <v>9.8800000000000008</v>
      </c>
      <c r="AA33" s="57">
        <v>9.8800000000000008</v>
      </c>
      <c r="AB33" s="57">
        <v>9.8800000000000008</v>
      </c>
      <c r="AC33" s="57">
        <v>9.8800000000000008</v>
      </c>
      <c r="AD33" s="57">
        <v>9.8800000000000008</v>
      </c>
      <c r="AE33" s="57">
        <v>14.53</v>
      </c>
      <c r="AF33" s="57">
        <v>14.53</v>
      </c>
      <c r="AG33" s="57">
        <v>14.53</v>
      </c>
      <c r="AH33" s="57">
        <v>14.73</v>
      </c>
      <c r="AI33" s="57">
        <v>15.52</v>
      </c>
      <c r="AJ33" s="37"/>
    </row>
    <row r="34" spans="1:36" x14ac:dyDescent="0.25">
      <c r="A34" s="42" t="s">
        <v>402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57">
        <v>3.55</v>
      </c>
      <c r="AF34" s="57">
        <v>4.8600000000000003</v>
      </c>
      <c r="AG34" s="57">
        <v>5.37</v>
      </c>
      <c r="AH34" s="40">
        <v>6.44</v>
      </c>
      <c r="AI34" s="40">
        <v>7.77</v>
      </c>
      <c r="AJ34" s="37"/>
    </row>
    <row r="35" spans="1:36" x14ac:dyDescent="0.25">
      <c r="A35" s="42" t="s">
        <v>403</v>
      </c>
      <c r="B35" s="67">
        <v>0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7">
        <v>0</v>
      </c>
      <c r="I35" s="67">
        <v>0</v>
      </c>
      <c r="J35" s="67">
        <v>0</v>
      </c>
      <c r="K35" s="67">
        <v>0</v>
      </c>
      <c r="L35" s="67">
        <v>0</v>
      </c>
      <c r="M35" s="67">
        <v>0</v>
      </c>
      <c r="N35" s="67">
        <v>0</v>
      </c>
      <c r="O35" s="67">
        <v>0</v>
      </c>
      <c r="P35" s="67">
        <v>0</v>
      </c>
      <c r="Q35" s="67">
        <v>3.9</v>
      </c>
      <c r="R35" s="67">
        <v>3.9</v>
      </c>
      <c r="S35" s="67">
        <v>3.9</v>
      </c>
      <c r="T35" s="67">
        <v>3.9</v>
      </c>
      <c r="U35" s="67">
        <v>3.9</v>
      </c>
      <c r="V35" s="67">
        <v>3.9</v>
      </c>
      <c r="W35" s="67">
        <v>3.9</v>
      </c>
      <c r="X35" s="67">
        <v>3.9</v>
      </c>
      <c r="Y35" s="67">
        <v>3.9</v>
      </c>
      <c r="Z35" s="67">
        <v>3.9</v>
      </c>
      <c r="AA35" s="67">
        <v>3.9</v>
      </c>
      <c r="AB35" s="67">
        <v>3.9</v>
      </c>
      <c r="AC35" s="67">
        <v>3.9</v>
      </c>
      <c r="AD35" s="67">
        <v>3.9</v>
      </c>
      <c r="AE35" s="67">
        <v>3.9</v>
      </c>
      <c r="AF35" s="67">
        <v>3.9</v>
      </c>
      <c r="AG35" s="67">
        <v>3.9</v>
      </c>
      <c r="AH35" s="67">
        <v>3.9</v>
      </c>
      <c r="AI35" s="67">
        <v>3.9</v>
      </c>
      <c r="AJ35" s="37"/>
    </row>
    <row r="36" spans="1:36" s="39" customFormat="1" x14ac:dyDescent="0.25">
      <c r="A36" s="42" t="s">
        <v>404</v>
      </c>
      <c r="B36" s="57">
        <v>21.55</v>
      </c>
      <c r="C36" s="57">
        <v>21.55</v>
      </c>
      <c r="D36" s="57">
        <v>21.55</v>
      </c>
      <c r="E36" s="57">
        <v>21.55</v>
      </c>
      <c r="F36" s="57">
        <v>21.55</v>
      </c>
      <c r="G36" s="57">
        <v>21.55</v>
      </c>
      <c r="H36" s="57">
        <v>21.55</v>
      </c>
      <c r="I36" s="57">
        <v>21.55</v>
      </c>
      <c r="J36" s="57">
        <v>21.55</v>
      </c>
      <c r="K36" s="57">
        <v>21.55</v>
      </c>
      <c r="L36" s="57">
        <v>21.55</v>
      </c>
      <c r="M36" s="57">
        <v>21.55</v>
      </c>
      <c r="N36" s="57">
        <v>21.55</v>
      </c>
      <c r="O36" s="57">
        <v>21.55</v>
      </c>
      <c r="P36" s="57">
        <v>21.55</v>
      </c>
      <c r="Q36" s="57">
        <v>21.55</v>
      </c>
      <c r="R36" s="57">
        <v>21.55</v>
      </c>
      <c r="S36" s="57">
        <v>31.86</v>
      </c>
      <c r="T36" s="57">
        <v>31.86</v>
      </c>
      <c r="U36" s="57">
        <v>31.86</v>
      </c>
      <c r="V36" s="57">
        <v>31.86</v>
      </c>
      <c r="W36" s="57">
        <v>31.86</v>
      </c>
      <c r="X36" s="57">
        <v>31.86</v>
      </c>
      <c r="Y36" s="57">
        <v>31.86</v>
      </c>
      <c r="Z36" s="57">
        <v>31.87</v>
      </c>
      <c r="AA36" s="57">
        <v>31.87</v>
      </c>
      <c r="AB36" s="57">
        <v>31.87</v>
      </c>
      <c r="AC36" s="57">
        <v>31.87</v>
      </c>
      <c r="AD36" s="57" t="s">
        <v>570</v>
      </c>
      <c r="AE36" s="57">
        <v>31.87</v>
      </c>
      <c r="AF36" s="57">
        <v>31.87</v>
      </c>
      <c r="AG36" s="57">
        <v>31.87</v>
      </c>
      <c r="AH36" s="57">
        <v>31.87</v>
      </c>
      <c r="AI36" s="57">
        <v>31.87</v>
      </c>
      <c r="AJ36" s="37"/>
    </row>
    <row r="37" spans="1:36" x14ac:dyDescent="0.25">
      <c r="A37" s="42" t="s">
        <v>405</v>
      </c>
      <c r="B37" s="57">
        <v>0</v>
      </c>
      <c r="C37" s="57">
        <v>0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57">
        <v>0</v>
      </c>
      <c r="Q37" s="57">
        <v>0</v>
      </c>
      <c r="R37" s="57">
        <v>0</v>
      </c>
      <c r="S37" s="57">
        <v>0</v>
      </c>
      <c r="T37" s="57">
        <v>0</v>
      </c>
      <c r="U37" s="57">
        <v>0</v>
      </c>
      <c r="V37" s="57">
        <v>1.85</v>
      </c>
      <c r="W37" s="57">
        <v>1.85</v>
      </c>
      <c r="X37" s="57">
        <v>1.85</v>
      </c>
      <c r="Y37" s="57">
        <v>1.85</v>
      </c>
      <c r="Z37" s="57">
        <v>1.85</v>
      </c>
      <c r="AA37" s="57">
        <v>1.85</v>
      </c>
      <c r="AB37" s="57">
        <v>1.85</v>
      </c>
      <c r="AC37" s="57">
        <v>1.85</v>
      </c>
      <c r="AD37" s="57">
        <v>3.65</v>
      </c>
      <c r="AE37" s="57">
        <v>3.65</v>
      </c>
      <c r="AF37" s="57">
        <v>4.18</v>
      </c>
      <c r="AG37" s="57">
        <v>4.47</v>
      </c>
      <c r="AH37" s="57">
        <v>4.47</v>
      </c>
      <c r="AI37" s="57">
        <v>4.47</v>
      </c>
      <c r="AJ37" s="37"/>
    </row>
    <row r="38" spans="1:36" x14ac:dyDescent="0.25">
      <c r="A38" s="42" t="s">
        <v>406</v>
      </c>
      <c r="B38" s="57">
        <v>1.73</v>
      </c>
      <c r="C38" s="57">
        <v>3.64</v>
      </c>
      <c r="D38" s="57">
        <v>3.64</v>
      </c>
      <c r="E38" s="57">
        <v>3.64</v>
      </c>
      <c r="F38" s="57">
        <v>3.64</v>
      </c>
      <c r="G38" s="57">
        <v>3.64</v>
      </c>
      <c r="H38" s="57">
        <v>3.84</v>
      </c>
      <c r="I38" s="57">
        <v>3.99</v>
      </c>
      <c r="J38" s="57">
        <v>4.0999999999999996</v>
      </c>
      <c r="K38" s="57">
        <v>4.0999999999999996</v>
      </c>
      <c r="L38" s="57">
        <v>4.0999999999999996</v>
      </c>
      <c r="M38" s="57">
        <v>4.21</v>
      </c>
      <c r="N38" s="57">
        <v>4.21</v>
      </c>
      <c r="O38" s="57">
        <v>4.21</v>
      </c>
      <c r="P38" s="57">
        <v>4.21</v>
      </c>
      <c r="Q38" s="57">
        <v>4.21</v>
      </c>
      <c r="R38" s="57">
        <v>4.21</v>
      </c>
      <c r="S38" s="57">
        <v>4.33</v>
      </c>
      <c r="T38" s="57">
        <v>4.59</v>
      </c>
      <c r="U38" s="57">
        <v>4.83</v>
      </c>
      <c r="V38" s="57">
        <v>6.51</v>
      </c>
      <c r="W38" s="57">
        <v>6.51</v>
      </c>
      <c r="X38" s="57">
        <v>6.51</v>
      </c>
      <c r="Y38" s="57">
        <v>6.51</v>
      </c>
      <c r="Z38" s="57">
        <v>6.51</v>
      </c>
      <c r="AA38" s="57">
        <v>6.84</v>
      </c>
      <c r="AB38" s="57">
        <v>6.84</v>
      </c>
      <c r="AC38" s="57">
        <v>6.84</v>
      </c>
      <c r="AD38" s="57">
        <v>6.84</v>
      </c>
      <c r="AE38" s="57">
        <v>6.84</v>
      </c>
      <c r="AF38" s="57">
        <v>9</v>
      </c>
      <c r="AG38" s="57">
        <v>9.25</v>
      </c>
      <c r="AH38" s="40">
        <v>9.6999999999999993</v>
      </c>
      <c r="AI38" s="40">
        <v>10.01</v>
      </c>
      <c r="AJ38" s="37"/>
    </row>
    <row r="39" spans="1:36" x14ac:dyDescent="0.25">
      <c r="A39" s="42" t="s">
        <v>407</v>
      </c>
      <c r="B39" s="57">
        <v>1.8</v>
      </c>
      <c r="C39" s="57">
        <v>1.8</v>
      </c>
      <c r="D39" s="57">
        <v>1.8</v>
      </c>
      <c r="E39" s="57">
        <v>1.8</v>
      </c>
      <c r="F39" s="57">
        <v>1.8</v>
      </c>
      <c r="G39" s="57">
        <v>1.8</v>
      </c>
      <c r="H39" s="57">
        <v>1.8</v>
      </c>
      <c r="I39" s="57">
        <v>1.8</v>
      </c>
      <c r="J39" s="57">
        <v>1.8</v>
      </c>
      <c r="K39" s="57">
        <v>1.8</v>
      </c>
      <c r="L39" s="57">
        <v>1.8</v>
      </c>
      <c r="M39" s="57">
        <v>1.8</v>
      </c>
      <c r="N39" s="57">
        <v>1.8</v>
      </c>
      <c r="O39" s="57">
        <v>1.8</v>
      </c>
      <c r="P39" s="57">
        <v>1.8</v>
      </c>
      <c r="Q39" s="57">
        <v>2.14</v>
      </c>
      <c r="R39" s="57">
        <v>10.07</v>
      </c>
      <c r="S39" s="57">
        <v>10.45</v>
      </c>
      <c r="T39" s="57">
        <v>10.63</v>
      </c>
      <c r="U39" s="57">
        <v>10.63</v>
      </c>
      <c r="V39" s="57">
        <v>10.63</v>
      </c>
      <c r="W39" s="57">
        <v>10.63</v>
      </c>
      <c r="X39" s="57">
        <v>10.63</v>
      </c>
      <c r="Y39" s="57">
        <v>10.63</v>
      </c>
      <c r="Z39" s="57">
        <v>10.63</v>
      </c>
      <c r="AA39" s="57">
        <v>10.63</v>
      </c>
      <c r="AB39" s="57">
        <v>11.16</v>
      </c>
      <c r="AC39" s="57">
        <v>11.16</v>
      </c>
      <c r="AD39" s="57">
        <v>11.16</v>
      </c>
      <c r="AE39" s="57">
        <v>11.16</v>
      </c>
      <c r="AF39" s="57">
        <v>12.82</v>
      </c>
      <c r="AG39" s="57">
        <v>12.82</v>
      </c>
      <c r="AH39" s="57">
        <v>12.82</v>
      </c>
      <c r="AI39" s="57">
        <v>12.82</v>
      </c>
      <c r="AJ39" s="37"/>
    </row>
    <row r="40" spans="1:36" x14ac:dyDescent="0.25">
      <c r="A40" s="42" t="s">
        <v>408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57">
        <v>4.9000000000000004</v>
      </c>
      <c r="T40" s="57">
        <v>4.9000000000000004</v>
      </c>
      <c r="U40" s="57">
        <v>4.9000000000000004</v>
      </c>
      <c r="V40" s="57">
        <v>4.9000000000000004</v>
      </c>
      <c r="W40" s="57">
        <v>4.9000000000000004</v>
      </c>
      <c r="X40" s="57">
        <v>4.9000000000000004</v>
      </c>
      <c r="Y40" s="57">
        <v>4.9000000000000004</v>
      </c>
      <c r="Z40" s="57">
        <v>4.9000000000000004</v>
      </c>
      <c r="AA40" s="57">
        <v>4.9000000000000004</v>
      </c>
      <c r="AB40" s="57">
        <v>4.9000000000000004</v>
      </c>
      <c r="AC40" s="57">
        <v>4.9000000000000004</v>
      </c>
      <c r="AD40" s="57">
        <v>4.9000000000000004</v>
      </c>
      <c r="AE40" s="57">
        <v>5.0999999999999996</v>
      </c>
      <c r="AF40" s="57">
        <v>5.0999999999999996</v>
      </c>
      <c r="AG40" s="57">
        <v>5.9</v>
      </c>
      <c r="AH40" s="40">
        <v>6.15</v>
      </c>
      <c r="AI40" s="40">
        <v>6.4</v>
      </c>
      <c r="AJ40" s="37"/>
    </row>
    <row r="41" spans="1:36" x14ac:dyDescent="0.25">
      <c r="A41" s="42" t="s">
        <v>409</v>
      </c>
      <c r="B41" s="60"/>
      <c r="C41" s="60"/>
      <c r="D41" s="60"/>
      <c r="E41" s="60"/>
      <c r="F41" s="60"/>
      <c r="G41" s="60"/>
      <c r="H41" s="60"/>
      <c r="I41" s="60"/>
      <c r="J41" s="60"/>
      <c r="K41" s="57">
        <v>8.61</v>
      </c>
      <c r="L41" s="57">
        <v>8.61</v>
      </c>
      <c r="M41" s="57">
        <v>8.61</v>
      </c>
      <c r="N41" s="57">
        <v>8.61</v>
      </c>
      <c r="O41" s="57">
        <v>8.61</v>
      </c>
      <c r="P41" s="57">
        <v>8.61</v>
      </c>
      <c r="Q41" s="57">
        <v>8.61</v>
      </c>
      <c r="R41" s="57">
        <v>8.61</v>
      </c>
      <c r="S41" s="57">
        <v>8.61</v>
      </c>
      <c r="T41" s="57">
        <v>8.61</v>
      </c>
      <c r="U41" s="57">
        <v>8.61</v>
      </c>
      <c r="V41" s="57">
        <v>8.61</v>
      </c>
      <c r="W41" s="57">
        <v>8.61</v>
      </c>
      <c r="X41" s="57">
        <v>8.61</v>
      </c>
      <c r="Y41" s="57">
        <v>8.61</v>
      </c>
      <c r="Z41" s="57">
        <v>8.61</v>
      </c>
      <c r="AA41" s="57">
        <v>8.61</v>
      </c>
      <c r="AB41" s="57">
        <v>8.61</v>
      </c>
      <c r="AC41" s="57">
        <v>8.61</v>
      </c>
      <c r="AD41" s="57">
        <v>8.61</v>
      </c>
      <c r="AE41" s="57">
        <v>8.61</v>
      </c>
      <c r="AF41" s="57">
        <v>8.61</v>
      </c>
      <c r="AG41" s="57">
        <v>8.61</v>
      </c>
      <c r="AH41" s="57">
        <v>8.61</v>
      </c>
      <c r="AI41" s="57">
        <v>8.61</v>
      </c>
      <c r="AJ41" s="37"/>
    </row>
    <row r="42" spans="1:36" x14ac:dyDescent="0.25">
      <c r="A42" s="42" t="s">
        <v>410</v>
      </c>
      <c r="B42" s="57">
        <v>0</v>
      </c>
      <c r="C42" s="57">
        <v>0</v>
      </c>
      <c r="D42" s="57">
        <v>0</v>
      </c>
      <c r="E42" s="57">
        <v>0</v>
      </c>
      <c r="F42" s="57">
        <v>0.3</v>
      </c>
      <c r="G42" s="57">
        <v>0.3</v>
      </c>
      <c r="H42" s="57">
        <v>0.3</v>
      </c>
      <c r="I42" s="57">
        <v>0.6</v>
      </c>
      <c r="J42" s="57">
        <v>0.6</v>
      </c>
      <c r="K42" s="57">
        <v>0.6</v>
      </c>
      <c r="L42" s="57">
        <v>0.6</v>
      </c>
      <c r="M42" s="57">
        <v>0.6</v>
      </c>
      <c r="N42" s="57">
        <v>0.6</v>
      </c>
      <c r="O42" s="57">
        <v>0.6</v>
      </c>
      <c r="P42" s="57">
        <v>0.6</v>
      </c>
      <c r="Q42" s="57">
        <v>0.6</v>
      </c>
      <c r="R42" s="57">
        <v>0.6</v>
      </c>
      <c r="S42" s="57">
        <v>0.6</v>
      </c>
      <c r="T42" s="57">
        <v>0.6</v>
      </c>
      <c r="U42" s="57">
        <v>0.6</v>
      </c>
      <c r="V42" s="57">
        <v>0.6</v>
      </c>
      <c r="W42" s="57">
        <v>0.6</v>
      </c>
      <c r="X42" s="57">
        <v>0.6</v>
      </c>
      <c r="Y42" s="57">
        <v>0.6</v>
      </c>
      <c r="Z42" s="57">
        <v>0.6</v>
      </c>
      <c r="AA42" s="57">
        <v>0.6</v>
      </c>
      <c r="AB42" s="57">
        <v>0.6</v>
      </c>
      <c r="AC42" s="57">
        <v>0.6</v>
      </c>
      <c r="AD42" s="57">
        <v>0.6</v>
      </c>
      <c r="AE42" s="57">
        <v>0.6</v>
      </c>
      <c r="AF42" s="57">
        <v>1</v>
      </c>
      <c r="AG42" s="57">
        <v>1</v>
      </c>
      <c r="AH42" s="57">
        <v>1</v>
      </c>
      <c r="AI42" s="57">
        <v>1</v>
      </c>
      <c r="AJ42" s="37"/>
    </row>
    <row r="43" spans="1:36" x14ac:dyDescent="0.25">
      <c r="A43" s="42" t="s">
        <v>411</v>
      </c>
      <c r="B43" s="57">
        <v>27.146999999999998</v>
      </c>
      <c r="C43" s="57">
        <v>27.146999999999998</v>
      </c>
      <c r="D43" s="57">
        <v>27.146999999999998</v>
      </c>
      <c r="E43" s="57">
        <v>27.146999999999998</v>
      </c>
      <c r="F43" s="57">
        <v>27.146999999999998</v>
      </c>
      <c r="G43" s="57">
        <v>27.146999999999998</v>
      </c>
      <c r="H43" s="57">
        <v>27.146999999999998</v>
      </c>
      <c r="I43" s="57">
        <v>27.146999999999998</v>
      </c>
      <c r="J43" s="57">
        <v>27.146999999999998</v>
      </c>
      <c r="K43" s="57">
        <v>27.146999999999998</v>
      </c>
      <c r="L43" s="57">
        <v>27.146999999999998</v>
      </c>
      <c r="M43" s="57">
        <v>27.146999999999998</v>
      </c>
      <c r="N43" s="57">
        <v>28.512</v>
      </c>
      <c r="O43" s="57">
        <v>28.512</v>
      </c>
      <c r="P43" s="57">
        <v>28.512</v>
      </c>
      <c r="Q43" s="57">
        <v>29.468</v>
      </c>
      <c r="R43" s="57">
        <v>29.797999999999998</v>
      </c>
      <c r="S43" s="57">
        <v>31.768999999999998</v>
      </c>
      <c r="T43" s="57">
        <v>31.831</v>
      </c>
      <c r="U43" s="57">
        <v>32.271000000000001</v>
      </c>
      <c r="V43" s="57">
        <v>32.271000000000001</v>
      </c>
      <c r="W43" s="57">
        <v>32.941000000000003</v>
      </c>
      <c r="X43" s="57">
        <v>32.941000000000003</v>
      </c>
      <c r="Y43" s="57">
        <v>32.941000000000003</v>
      </c>
      <c r="Z43" s="57">
        <v>32.941000000000003</v>
      </c>
      <c r="AA43" s="57">
        <v>32.941000000000003</v>
      </c>
      <c r="AB43" s="57">
        <v>32.941000000000003</v>
      </c>
      <c r="AC43" s="57">
        <v>32.941000000000003</v>
      </c>
      <c r="AD43" s="57">
        <v>32.941000000000003</v>
      </c>
      <c r="AE43" s="57">
        <v>32.941000000000003</v>
      </c>
      <c r="AF43" s="57">
        <v>34.040999999999997</v>
      </c>
      <c r="AG43" s="57">
        <v>34.430999999999997</v>
      </c>
      <c r="AH43" s="57">
        <v>34.430999999999997</v>
      </c>
      <c r="AI43" s="57">
        <v>36.14</v>
      </c>
      <c r="AJ43" s="37"/>
    </row>
    <row r="44" spans="1:36" x14ac:dyDescent="0.25">
      <c r="A44" s="42" t="s">
        <v>412</v>
      </c>
      <c r="B44" s="57">
        <v>0</v>
      </c>
      <c r="C44" s="57">
        <v>0</v>
      </c>
      <c r="D44" s="57">
        <v>0</v>
      </c>
      <c r="E44" s="57">
        <v>0</v>
      </c>
      <c r="F44" s="57">
        <v>0</v>
      </c>
      <c r="G44" s="57">
        <v>1</v>
      </c>
      <c r="H44" s="57">
        <v>2.4</v>
      </c>
      <c r="I44" s="57">
        <v>2.4</v>
      </c>
      <c r="J44" s="57">
        <v>4.4000000000000004</v>
      </c>
      <c r="K44" s="57">
        <v>5.9</v>
      </c>
      <c r="L44" s="57">
        <v>5.9</v>
      </c>
      <c r="M44" s="57">
        <v>6.9</v>
      </c>
      <c r="N44" s="57">
        <v>9.4</v>
      </c>
      <c r="O44" s="57">
        <v>10.5</v>
      </c>
      <c r="P44" s="57">
        <v>10.5</v>
      </c>
      <c r="Q44" s="57">
        <v>13</v>
      </c>
      <c r="R44" s="57">
        <v>14.1</v>
      </c>
      <c r="S44" s="57">
        <v>14.1</v>
      </c>
      <c r="T44" s="57">
        <v>14.1</v>
      </c>
      <c r="U44" s="57">
        <v>14.1</v>
      </c>
      <c r="V44" s="57">
        <v>14.1</v>
      </c>
      <c r="W44" s="57">
        <v>14.1</v>
      </c>
      <c r="X44" s="57">
        <v>15.9</v>
      </c>
      <c r="Y44" s="57">
        <v>15.9</v>
      </c>
      <c r="Z44" s="57">
        <v>15.9</v>
      </c>
      <c r="AA44" s="57">
        <v>15.9</v>
      </c>
      <c r="AB44" s="57">
        <v>15.9</v>
      </c>
      <c r="AC44" s="57">
        <v>17.100000000000001</v>
      </c>
      <c r="AD44" s="57">
        <v>17.100000000000001</v>
      </c>
      <c r="AE44" s="57">
        <v>17.100000000000001</v>
      </c>
      <c r="AF44" s="57">
        <v>17.3</v>
      </c>
      <c r="AG44" s="57">
        <v>17.3</v>
      </c>
      <c r="AH44" s="57">
        <v>17.5</v>
      </c>
      <c r="AI44" s="57">
        <v>17.5</v>
      </c>
      <c r="AJ44" s="37"/>
    </row>
    <row r="45" spans="1:36" x14ac:dyDescent="0.25">
      <c r="A45" s="42" t="s">
        <v>413</v>
      </c>
      <c r="B45" s="57">
        <v>2.6</v>
      </c>
      <c r="C45" s="57">
        <v>2.6</v>
      </c>
      <c r="D45" s="57">
        <v>2.6</v>
      </c>
      <c r="E45" s="57">
        <v>2.6</v>
      </c>
      <c r="F45" s="57">
        <v>2.6</v>
      </c>
      <c r="G45" s="57">
        <v>2.6</v>
      </c>
      <c r="H45" s="57">
        <v>2.6</v>
      </c>
      <c r="I45" s="57">
        <v>2.6</v>
      </c>
      <c r="J45" s="57">
        <v>2.6</v>
      </c>
      <c r="K45" s="57">
        <v>2.6</v>
      </c>
      <c r="L45" s="57">
        <v>2.6</v>
      </c>
      <c r="M45" s="57">
        <v>2.6</v>
      </c>
      <c r="N45" s="57">
        <v>2.6</v>
      </c>
      <c r="O45" s="57">
        <v>2.6</v>
      </c>
      <c r="P45" s="57">
        <v>2.6</v>
      </c>
      <c r="Q45" s="57">
        <v>2.6</v>
      </c>
      <c r="R45" s="57">
        <v>2.6</v>
      </c>
      <c r="S45" s="57">
        <v>2.6</v>
      </c>
      <c r="T45" s="57">
        <v>2.6</v>
      </c>
      <c r="U45" s="57">
        <v>2.6</v>
      </c>
      <c r="V45" s="57">
        <v>2.6</v>
      </c>
      <c r="W45" s="57">
        <v>2.6</v>
      </c>
      <c r="X45" s="57">
        <v>2.6</v>
      </c>
      <c r="Y45" s="57">
        <v>3.44</v>
      </c>
      <c r="Z45" s="57">
        <v>3.44</v>
      </c>
      <c r="AA45" s="57">
        <v>3.44</v>
      </c>
      <c r="AB45" s="57">
        <v>3.44</v>
      </c>
      <c r="AC45" s="57">
        <v>3.44</v>
      </c>
      <c r="AD45" s="57">
        <v>6</v>
      </c>
      <c r="AE45" s="57">
        <v>6</v>
      </c>
      <c r="AF45" s="57">
        <v>6.7</v>
      </c>
      <c r="AG45" s="57">
        <v>6.7</v>
      </c>
      <c r="AH45" s="57">
        <v>6.75</v>
      </c>
      <c r="AI45" s="57">
        <v>6.75</v>
      </c>
      <c r="AJ45" s="37"/>
    </row>
    <row r="46" spans="1:36" x14ac:dyDescent="0.25">
      <c r="A46" s="42" t="s">
        <v>414</v>
      </c>
      <c r="B46" s="57">
        <v>2.4340000000000002</v>
      </c>
      <c r="C46" s="57">
        <v>2.4340000000000002</v>
      </c>
      <c r="D46" s="57">
        <v>2.4340000000000002</v>
      </c>
      <c r="E46" s="57">
        <v>2.4340000000000002</v>
      </c>
      <c r="F46" s="57">
        <v>2.4300000000000002</v>
      </c>
      <c r="G46" s="57">
        <v>2.4300000000000002</v>
      </c>
      <c r="H46" s="57">
        <v>2.4300000000000002</v>
      </c>
      <c r="I46" s="57">
        <v>2.4300000000000002</v>
      </c>
      <c r="J46" s="57">
        <v>2.4300000000000002</v>
      </c>
      <c r="K46" s="57">
        <v>2.4300000000000002</v>
      </c>
      <c r="L46" s="57">
        <v>2.4300000000000002</v>
      </c>
      <c r="M46" s="57">
        <v>2.4300000000000002</v>
      </c>
      <c r="N46" s="57">
        <v>2.4300000000000002</v>
      </c>
      <c r="O46" s="57">
        <v>2.4300000000000002</v>
      </c>
      <c r="P46" s="57">
        <v>2.4300000000000002</v>
      </c>
      <c r="Q46" s="57">
        <v>2.4300000000000002</v>
      </c>
      <c r="R46" s="57">
        <v>2.4300000000000002</v>
      </c>
      <c r="S46" s="57">
        <v>2.4300000000000002</v>
      </c>
      <c r="T46" s="57">
        <v>2.4300000000000002</v>
      </c>
      <c r="U46" s="57">
        <v>2.4300000000000002</v>
      </c>
      <c r="V46" s="57">
        <v>2.4300000000000002</v>
      </c>
      <c r="W46" s="57">
        <v>2.4300000000000002</v>
      </c>
      <c r="X46" s="57">
        <v>2.4300000000000002</v>
      </c>
      <c r="Y46" s="57">
        <v>2.4300000000000002</v>
      </c>
      <c r="Z46" s="57">
        <v>2.4300000000000002</v>
      </c>
      <c r="AA46" s="57">
        <v>2.4300000000000002</v>
      </c>
      <c r="AB46" s="57">
        <v>2.4300000000000002</v>
      </c>
      <c r="AC46" s="57">
        <v>2.4300000000000002</v>
      </c>
      <c r="AD46" s="57">
        <v>2.4300000000000002</v>
      </c>
      <c r="AE46" s="57">
        <v>2.98</v>
      </c>
      <c r="AF46" s="57">
        <v>3.13</v>
      </c>
      <c r="AG46" s="57">
        <v>3.13</v>
      </c>
      <c r="AH46" s="57">
        <v>3.29</v>
      </c>
      <c r="AI46" s="57">
        <v>3.29</v>
      </c>
      <c r="AJ46" s="37"/>
    </row>
    <row r="47" spans="1:36" x14ac:dyDescent="0.25">
      <c r="A47" s="42" t="s">
        <v>415</v>
      </c>
      <c r="B47" s="57">
        <v>4.26</v>
      </c>
      <c r="C47" s="57">
        <v>4.26</v>
      </c>
      <c r="D47" s="57">
        <v>4.26</v>
      </c>
      <c r="E47" s="57">
        <v>4.26</v>
      </c>
      <c r="F47" s="57">
        <v>4.26</v>
      </c>
      <c r="G47" s="57">
        <v>4.26</v>
      </c>
      <c r="H47" s="57">
        <v>4.26</v>
      </c>
      <c r="I47" s="57">
        <v>4.26</v>
      </c>
      <c r="J47" s="57">
        <v>4.26</v>
      </c>
      <c r="K47" s="57">
        <v>4.26</v>
      </c>
      <c r="L47" s="57">
        <v>4.26</v>
      </c>
      <c r="M47" s="57">
        <v>4.26</v>
      </c>
      <c r="N47" s="57">
        <v>4.26</v>
      </c>
      <c r="O47" s="57">
        <v>4.26</v>
      </c>
      <c r="P47" s="57">
        <v>4.26</v>
      </c>
      <c r="Q47" s="57">
        <v>4.26</v>
      </c>
      <c r="R47" s="57">
        <v>4.26</v>
      </c>
      <c r="S47" s="57">
        <v>4.26</v>
      </c>
      <c r="T47" s="57">
        <v>4.26</v>
      </c>
      <c r="U47" s="57">
        <v>4.26</v>
      </c>
      <c r="V47" s="57">
        <v>4.26</v>
      </c>
      <c r="W47" s="57">
        <v>4.26</v>
      </c>
      <c r="X47" s="57">
        <v>4.26</v>
      </c>
      <c r="Y47" s="57">
        <v>4.26</v>
      </c>
      <c r="Z47" s="57">
        <v>4.26</v>
      </c>
      <c r="AA47" s="57">
        <v>4.26</v>
      </c>
      <c r="AB47" s="57">
        <v>4.26</v>
      </c>
      <c r="AC47" s="57">
        <v>4.26</v>
      </c>
      <c r="AD47" s="57">
        <v>4.26</v>
      </c>
      <c r="AE47" s="57">
        <v>4.26</v>
      </c>
      <c r="AF47" s="57">
        <v>4.26</v>
      </c>
      <c r="AG47" s="57">
        <v>4.26</v>
      </c>
      <c r="AH47" s="57">
        <v>4.26</v>
      </c>
      <c r="AI47" s="57">
        <v>4.66</v>
      </c>
      <c r="AJ47" s="37"/>
    </row>
    <row r="48" spans="1:36" s="36" customFormat="1" x14ac:dyDescent="0.25">
      <c r="A48" s="43" t="s">
        <v>696</v>
      </c>
      <c r="B48" s="35">
        <f t="shared" ref="B48:AJ48" si="0">SUM(B2:B47)</f>
        <v>478.02341000000001</v>
      </c>
      <c r="C48" s="35">
        <f t="shared" si="0"/>
        <v>486.21340999999995</v>
      </c>
      <c r="D48" s="35">
        <f t="shared" si="0"/>
        <v>489.25840999999997</v>
      </c>
      <c r="E48" s="35">
        <f t="shared" si="0"/>
        <v>490.53841</v>
      </c>
      <c r="F48" s="35">
        <f t="shared" si="0"/>
        <v>490.83440999999999</v>
      </c>
      <c r="G48" s="35">
        <f t="shared" si="0"/>
        <v>515.17209000000003</v>
      </c>
      <c r="H48" s="35">
        <f t="shared" si="0"/>
        <v>523.07908999999995</v>
      </c>
      <c r="I48" s="35">
        <f t="shared" si="0"/>
        <v>523.82908999999995</v>
      </c>
      <c r="J48" s="35">
        <f t="shared" si="0"/>
        <v>527.92908999999997</v>
      </c>
      <c r="K48" s="35">
        <f t="shared" si="0"/>
        <v>541.32908999999995</v>
      </c>
      <c r="L48" s="35">
        <f t="shared" si="0"/>
        <v>542.04908999999998</v>
      </c>
      <c r="M48" s="35">
        <f t="shared" si="0"/>
        <v>548.31908999999996</v>
      </c>
      <c r="N48" s="35">
        <f t="shared" si="0"/>
        <v>557.89308999999992</v>
      </c>
      <c r="O48" s="35">
        <f t="shared" si="0"/>
        <v>559.59308999999996</v>
      </c>
      <c r="P48" s="35">
        <f t="shared" si="0"/>
        <v>790.64809000000014</v>
      </c>
      <c r="Q48" s="35">
        <f t="shared" si="0"/>
        <v>782.76909000000001</v>
      </c>
      <c r="R48" s="35">
        <f t="shared" si="0"/>
        <v>832.77909000000011</v>
      </c>
      <c r="S48" s="35">
        <f t="shared" si="0"/>
        <v>856.98009000000013</v>
      </c>
      <c r="T48" s="35">
        <f t="shared" si="0"/>
        <v>869.45209000000011</v>
      </c>
      <c r="U48" s="35">
        <f t="shared" si="0"/>
        <v>873.14909</v>
      </c>
      <c r="V48" s="35">
        <f t="shared" si="0"/>
        <v>878.37909000000002</v>
      </c>
      <c r="W48" s="35">
        <f t="shared" si="0"/>
        <v>886.62019000000021</v>
      </c>
      <c r="X48" s="35">
        <f t="shared" si="0"/>
        <v>932.07218999999998</v>
      </c>
      <c r="Y48" s="35">
        <f t="shared" si="0"/>
        <v>1033.93219</v>
      </c>
      <c r="Z48" s="35">
        <f t="shared" si="0"/>
        <v>1023.16219</v>
      </c>
      <c r="AA48" s="35">
        <f t="shared" si="0"/>
        <v>1030.20919</v>
      </c>
      <c r="AB48" s="35">
        <f t="shared" si="0"/>
        <v>1032.63419</v>
      </c>
      <c r="AC48" s="35">
        <f t="shared" si="0"/>
        <v>1091.94319</v>
      </c>
      <c r="AD48" s="35">
        <f t="shared" si="0"/>
        <v>1069.4741899999999</v>
      </c>
      <c r="AE48" s="35">
        <f t="shared" si="0"/>
        <v>1121.0704699999997</v>
      </c>
      <c r="AF48" s="35">
        <f t="shared" si="0"/>
        <v>1143.3664699999999</v>
      </c>
      <c r="AG48" s="35">
        <f t="shared" si="0"/>
        <v>1172.6344900000001</v>
      </c>
      <c r="AH48" s="35">
        <f t="shared" si="0"/>
        <v>1191.13949</v>
      </c>
      <c r="AI48" s="35">
        <f t="shared" si="0"/>
        <v>1197.9786999999999</v>
      </c>
      <c r="AJ48" s="35">
        <f t="shared" si="0"/>
        <v>0</v>
      </c>
    </row>
    <row r="78" spans="1:1" ht="15.75" x14ac:dyDescent="0.25">
      <c r="A78" s="52"/>
    </row>
    <row r="79" spans="1:1" ht="15" x14ac:dyDescent="0.25">
      <c r="A79" s="53"/>
    </row>
    <row r="80" spans="1:1" ht="15" x14ac:dyDescent="0.25">
      <c r="A80" s="53"/>
    </row>
    <row r="81" spans="1:1" ht="15" x14ac:dyDescent="0.25">
      <c r="A81" s="53"/>
    </row>
    <row r="82" spans="1:1" ht="15" x14ac:dyDescent="0.25">
      <c r="A82" s="53"/>
    </row>
    <row r="83" spans="1:1" ht="15" x14ac:dyDescent="0.25">
      <c r="A83" s="54"/>
    </row>
    <row r="84" spans="1:1" ht="15" x14ac:dyDescent="0.25">
      <c r="A84" s="55"/>
    </row>
    <row r="85" spans="1:1" ht="15" x14ac:dyDescent="0.25">
      <c r="A85" s="55"/>
    </row>
    <row r="86" spans="1:1" ht="15" x14ac:dyDescent="0.25">
      <c r="A86" s="55"/>
    </row>
    <row r="87" spans="1:1" ht="15" x14ac:dyDescent="0.25">
      <c r="A87" s="55"/>
    </row>
    <row r="88" spans="1:1" ht="15" x14ac:dyDescent="0.25">
      <c r="A88" s="55"/>
    </row>
    <row r="89" spans="1:1" ht="15" x14ac:dyDescent="0.25">
      <c r="A89" s="55"/>
    </row>
    <row r="90" spans="1:1" ht="15" x14ac:dyDescent="0.25">
      <c r="A90" s="55"/>
    </row>
    <row r="91" spans="1:1" ht="15" x14ac:dyDescent="0.25">
      <c r="A91" s="55"/>
    </row>
    <row r="92" spans="1:1" ht="15" x14ac:dyDescent="0.25">
      <c r="A92" s="55"/>
    </row>
    <row r="93" spans="1:1" ht="15" x14ac:dyDescent="0.25">
      <c r="A93" s="55"/>
    </row>
    <row r="94" spans="1:1" ht="15" x14ac:dyDescent="0.25">
      <c r="A94" s="55"/>
    </row>
    <row r="95" spans="1:1" ht="15" x14ac:dyDescent="0.25">
      <c r="A95" s="55"/>
    </row>
    <row r="96" spans="1:1" ht="15" x14ac:dyDescent="0.25">
      <c r="A96" s="55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22"/>
  <sheetViews>
    <sheetView zoomScale="85" zoomScaleNormal="85" workbookViewId="0">
      <selection activeCell="D16" sqref="D16"/>
    </sheetView>
  </sheetViews>
  <sheetFormatPr defaultRowHeight="14.25" x14ac:dyDescent="0.25"/>
  <cols>
    <col min="1" max="1" width="35.85546875" style="22" bestFit="1" customWidth="1"/>
    <col min="2" max="2" width="7" style="22" bestFit="1" customWidth="1"/>
    <col min="3" max="3" width="9.140625" style="22"/>
    <col min="4" max="27" width="7" style="22" bestFit="1" customWidth="1"/>
    <col min="28" max="35" width="8.5703125" style="22" bestFit="1" customWidth="1"/>
    <col min="36" max="36" width="7" style="22" bestFit="1" customWidth="1"/>
    <col min="37" max="16384" width="9.140625" style="22"/>
  </cols>
  <sheetData>
    <row r="1" spans="1:36" ht="17.25" x14ac:dyDescent="0.25">
      <c r="A1" s="20" t="s">
        <v>14</v>
      </c>
      <c r="B1" s="44" t="s">
        <v>149</v>
      </c>
      <c r="C1" s="44" t="s">
        <v>150</v>
      </c>
      <c r="D1" s="44" t="s">
        <v>151</v>
      </c>
      <c r="E1" s="44" t="s">
        <v>152</v>
      </c>
      <c r="F1" s="44" t="s">
        <v>153</v>
      </c>
      <c r="G1" s="44" t="s">
        <v>154</v>
      </c>
      <c r="H1" s="44" t="s">
        <v>155</v>
      </c>
      <c r="I1" s="44" t="s">
        <v>156</v>
      </c>
      <c r="J1" s="44" t="s">
        <v>157</v>
      </c>
      <c r="K1" s="44" t="s">
        <v>158</v>
      </c>
      <c r="L1" s="44" t="s">
        <v>159</v>
      </c>
      <c r="M1" s="44" t="s">
        <v>160</v>
      </c>
      <c r="N1" s="44" t="s">
        <v>161</v>
      </c>
      <c r="O1" s="44" t="s">
        <v>162</v>
      </c>
      <c r="P1" s="44" t="s">
        <v>163</v>
      </c>
      <c r="Q1" s="44" t="s">
        <v>164</v>
      </c>
      <c r="R1" s="44" t="s">
        <v>165</v>
      </c>
      <c r="S1" s="44" t="s">
        <v>166</v>
      </c>
      <c r="T1" s="44" t="s">
        <v>167</v>
      </c>
      <c r="U1" s="44" t="s">
        <v>168</v>
      </c>
      <c r="V1" s="44" t="s">
        <v>169</v>
      </c>
      <c r="W1" s="44" t="s">
        <v>170</v>
      </c>
      <c r="X1" s="44" t="s">
        <v>171</v>
      </c>
      <c r="Y1" s="44" t="s">
        <v>172</v>
      </c>
      <c r="Z1" s="44" t="s">
        <v>173</v>
      </c>
      <c r="AA1" s="44" t="s">
        <v>174</v>
      </c>
      <c r="AB1" s="44" t="s">
        <v>175</v>
      </c>
      <c r="AC1" s="44" t="s">
        <v>176</v>
      </c>
      <c r="AD1" s="44" t="s">
        <v>177</v>
      </c>
      <c r="AE1" s="44" t="s">
        <v>178</v>
      </c>
      <c r="AF1" s="44" t="s">
        <v>179</v>
      </c>
      <c r="AG1" s="44" t="s">
        <v>180</v>
      </c>
      <c r="AH1" s="44" t="s">
        <v>561</v>
      </c>
      <c r="AI1" s="44" t="s">
        <v>678</v>
      </c>
      <c r="AJ1" s="44" t="s">
        <v>695</v>
      </c>
    </row>
    <row r="2" spans="1:36" x14ac:dyDescent="0.25">
      <c r="A2" s="30" t="s">
        <v>416</v>
      </c>
      <c r="B2" s="57">
        <v>0</v>
      </c>
      <c r="C2" s="57">
        <v>0</v>
      </c>
      <c r="D2" s="57">
        <v>0</v>
      </c>
      <c r="E2" s="57">
        <v>0</v>
      </c>
      <c r="F2" s="57">
        <v>0</v>
      </c>
      <c r="G2" s="57">
        <v>0</v>
      </c>
      <c r="H2" s="57">
        <v>0</v>
      </c>
      <c r="I2" s="57">
        <v>0</v>
      </c>
      <c r="J2" s="57">
        <v>0</v>
      </c>
      <c r="K2" s="57">
        <v>0</v>
      </c>
      <c r="L2" s="57">
        <v>0</v>
      </c>
      <c r="M2" s="57">
        <v>0</v>
      </c>
      <c r="N2" s="57">
        <v>0</v>
      </c>
      <c r="O2" s="57">
        <v>0</v>
      </c>
      <c r="P2" s="57">
        <v>0</v>
      </c>
      <c r="Q2" s="57">
        <v>0</v>
      </c>
      <c r="R2" s="57">
        <v>0</v>
      </c>
      <c r="S2" s="57">
        <v>0</v>
      </c>
      <c r="T2" s="57">
        <v>1.1200000000000001</v>
      </c>
      <c r="U2" s="57">
        <v>2.21</v>
      </c>
      <c r="V2" s="57">
        <v>3.32</v>
      </c>
      <c r="W2" s="57">
        <v>3.32</v>
      </c>
      <c r="X2" s="57">
        <v>3.32</v>
      </c>
      <c r="Y2" s="57">
        <v>3.97</v>
      </c>
      <c r="Z2" s="57">
        <v>3.97</v>
      </c>
      <c r="AA2" s="57">
        <v>8.2100000000000009</v>
      </c>
      <c r="AB2" s="57">
        <v>11.78</v>
      </c>
      <c r="AC2" s="57">
        <v>18.57</v>
      </c>
      <c r="AD2" s="57">
        <v>18.57</v>
      </c>
      <c r="AE2" s="57">
        <v>18.57</v>
      </c>
      <c r="AF2" s="57">
        <v>23.36</v>
      </c>
      <c r="AG2" s="57">
        <v>24.4</v>
      </c>
      <c r="AH2" s="57">
        <v>24.6</v>
      </c>
      <c r="AI2" s="57">
        <v>24.6</v>
      </c>
      <c r="AJ2" s="57"/>
    </row>
    <row r="3" spans="1:36" x14ac:dyDescent="0.25">
      <c r="A3" s="30" t="s">
        <v>417</v>
      </c>
      <c r="B3" s="57">
        <v>5</v>
      </c>
      <c r="C3" s="57">
        <v>7</v>
      </c>
      <c r="D3" s="57">
        <v>7</v>
      </c>
      <c r="E3" s="57">
        <v>7</v>
      </c>
      <c r="F3" s="57">
        <v>7</v>
      </c>
      <c r="G3" s="57">
        <v>7</v>
      </c>
      <c r="H3" s="57">
        <v>7</v>
      </c>
      <c r="I3" s="57">
        <v>8</v>
      </c>
      <c r="J3" s="57">
        <v>10</v>
      </c>
      <c r="K3" s="57">
        <v>11</v>
      </c>
      <c r="L3" s="57">
        <v>11</v>
      </c>
      <c r="M3" s="57">
        <v>12.5</v>
      </c>
      <c r="N3" s="57">
        <v>13.5</v>
      </c>
      <c r="O3" s="57">
        <v>15</v>
      </c>
      <c r="P3" s="57">
        <v>16</v>
      </c>
      <c r="Q3" s="57">
        <v>17.5</v>
      </c>
      <c r="R3" s="57">
        <v>19</v>
      </c>
      <c r="S3" s="57">
        <v>21.5</v>
      </c>
      <c r="T3" s="57">
        <v>23.5</v>
      </c>
      <c r="U3" s="57">
        <v>29</v>
      </c>
      <c r="V3" s="57">
        <v>34</v>
      </c>
      <c r="W3" s="57">
        <v>37.5</v>
      </c>
      <c r="X3" s="57">
        <v>42.5</v>
      </c>
      <c r="Y3" s="57">
        <v>43.5</v>
      </c>
      <c r="Z3" s="57">
        <v>45</v>
      </c>
      <c r="AA3" s="57">
        <v>47</v>
      </c>
      <c r="AB3" s="57">
        <v>51.5</v>
      </c>
      <c r="AC3" s="57">
        <v>56</v>
      </c>
      <c r="AD3" s="57">
        <v>62</v>
      </c>
      <c r="AE3" s="57">
        <v>72</v>
      </c>
      <c r="AF3" s="57">
        <v>75</v>
      </c>
      <c r="AG3" s="57">
        <v>78.5</v>
      </c>
      <c r="AH3" s="57">
        <v>80.5</v>
      </c>
      <c r="AI3" s="57">
        <v>82.3</v>
      </c>
      <c r="AJ3" s="57"/>
    </row>
    <row r="4" spans="1:36" x14ac:dyDescent="0.25">
      <c r="A4" s="23" t="s">
        <v>418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40"/>
      <c r="AI4" s="37"/>
      <c r="AJ4" s="57"/>
    </row>
    <row r="5" spans="1:36" x14ac:dyDescent="0.25">
      <c r="A5" s="30" t="s">
        <v>419</v>
      </c>
      <c r="B5" s="61">
        <v>45</v>
      </c>
      <c r="C5" s="61">
        <v>45</v>
      </c>
      <c r="D5" s="61">
        <v>45</v>
      </c>
      <c r="E5" s="61">
        <v>45</v>
      </c>
      <c r="F5" s="61">
        <v>45</v>
      </c>
      <c r="G5" s="61">
        <v>45</v>
      </c>
      <c r="H5" s="61">
        <v>45</v>
      </c>
      <c r="I5" s="61">
        <v>48</v>
      </c>
      <c r="J5" s="61">
        <v>48</v>
      </c>
      <c r="K5" s="61">
        <v>48</v>
      </c>
      <c r="L5" s="61">
        <v>48</v>
      </c>
      <c r="M5" s="61">
        <v>48</v>
      </c>
      <c r="N5" s="61">
        <v>48</v>
      </c>
      <c r="O5" s="61">
        <v>49.12</v>
      </c>
      <c r="P5" s="61">
        <v>52.12</v>
      </c>
      <c r="Q5" s="61">
        <v>55.12</v>
      </c>
      <c r="R5" s="61">
        <v>58.12</v>
      </c>
      <c r="S5" s="61">
        <v>58.12</v>
      </c>
      <c r="T5" s="61">
        <v>75.209999999999994</v>
      </c>
      <c r="U5" s="61">
        <v>98.699999999999989</v>
      </c>
      <c r="V5" s="61">
        <v>101.89999999999999</v>
      </c>
      <c r="W5" s="61">
        <v>105.1</v>
      </c>
      <c r="X5" s="61">
        <v>108.3</v>
      </c>
      <c r="Y5" s="61">
        <v>111.5</v>
      </c>
      <c r="Z5" s="61">
        <v>114.7</v>
      </c>
      <c r="AA5" s="61">
        <v>117.9</v>
      </c>
      <c r="AB5" s="61">
        <v>121.10000000000001</v>
      </c>
      <c r="AC5" s="61">
        <v>124.30000000000001</v>
      </c>
      <c r="AD5" s="61">
        <v>124.30000000000001</v>
      </c>
      <c r="AE5" s="61">
        <v>124.30000000000001</v>
      </c>
      <c r="AF5" s="61">
        <v>124.45000000000002</v>
      </c>
      <c r="AG5" s="57">
        <v>125.70000000000002</v>
      </c>
      <c r="AH5" s="37">
        <v>127.21000000000002</v>
      </c>
      <c r="AI5" s="37">
        <v>128.78</v>
      </c>
      <c r="AJ5" s="57"/>
    </row>
    <row r="6" spans="1:36" x14ac:dyDescent="0.25">
      <c r="A6" s="30" t="s">
        <v>420</v>
      </c>
      <c r="B6" s="57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4</v>
      </c>
      <c r="M6" s="57">
        <v>4</v>
      </c>
      <c r="N6" s="57">
        <v>4</v>
      </c>
      <c r="O6" s="57">
        <v>6</v>
      </c>
      <c r="P6" s="57">
        <v>6</v>
      </c>
      <c r="Q6" s="57">
        <v>10</v>
      </c>
      <c r="R6" s="57">
        <v>13</v>
      </c>
      <c r="S6" s="57">
        <v>13</v>
      </c>
      <c r="T6" s="57">
        <v>15</v>
      </c>
      <c r="U6" s="57">
        <v>15</v>
      </c>
      <c r="V6" s="57">
        <v>19</v>
      </c>
      <c r="W6" s="57">
        <v>21</v>
      </c>
      <c r="X6" s="57">
        <v>21</v>
      </c>
      <c r="Y6" s="57">
        <v>21</v>
      </c>
      <c r="Z6" s="57">
        <v>21</v>
      </c>
      <c r="AA6" s="57">
        <v>27</v>
      </c>
      <c r="AB6" s="57">
        <v>32</v>
      </c>
      <c r="AC6" s="57">
        <v>41</v>
      </c>
      <c r="AD6" s="57">
        <v>47</v>
      </c>
      <c r="AE6" s="57">
        <v>77</v>
      </c>
      <c r="AF6" s="57">
        <v>87</v>
      </c>
      <c r="AG6" s="57">
        <v>95</v>
      </c>
      <c r="AH6" s="40">
        <v>97.5</v>
      </c>
      <c r="AI6" s="40">
        <v>98.19</v>
      </c>
      <c r="AJ6" s="57"/>
    </row>
    <row r="7" spans="1:36" x14ac:dyDescent="0.25">
      <c r="A7" s="30" t="s">
        <v>421</v>
      </c>
      <c r="B7" s="57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3</v>
      </c>
      <c r="P7" s="57">
        <v>3</v>
      </c>
      <c r="Q7" s="57">
        <v>3</v>
      </c>
      <c r="R7" s="57">
        <v>3</v>
      </c>
      <c r="S7" s="57">
        <v>6.6269999999999998</v>
      </c>
      <c r="T7" s="57">
        <v>8.5890000000000004</v>
      </c>
      <c r="U7" s="57">
        <v>8.5890000000000004</v>
      </c>
      <c r="V7" s="57">
        <v>10.214</v>
      </c>
      <c r="W7" s="57">
        <v>10.214</v>
      </c>
      <c r="X7" s="57">
        <v>10.214</v>
      </c>
      <c r="Y7" s="57">
        <v>10.214</v>
      </c>
      <c r="Z7" s="57">
        <v>21.154</v>
      </c>
      <c r="AA7" s="57">
        <v>22.193999999999999</v>
      </c>
      <c r="AB7" s="57">
        <v>22.193999999999999</v>
      </c>
      <c r="AC7" s="57">
        <v>22.193999999999999</v>
      </c>
      <c r="AD7" s="57">
        <v>22.994</v>
      </c>
      <c r="AE7" s="57">
        <v>22.994</v>
      </c>
      <c r="AF7" s="57">
        <v>22.994</v>
      </c>
      <c r="AG7" s="57">
        <v>24.533999999999999</v>
      </c>
      <c r="AH7" s="57">
        <v>24.533999999999999</v>
      </c>
      <c r="AI7" s="57">
        <v>24.734000000000002</v>
      </c>
      <c r="AJ7" s="57"/>
    </row>
    <row r="8" spans="1:36" x14ac:dyDescent="0.25">
      <c r="A8" s="30" t="s">
        <v>422</v>
      </c>
      <c r="B8" s="41">
        <v>25</v>
      </c>
      <c r="C8" s="41">
        <v>25</v>
      </c>
      <c r="D8" s="41">
        <v>25</v>
      </c>
      <c r="E8" s="41">
        <v>25</v>
      </c>
      <c r="F8" s="41">
        <v>25</v>
      </c>
      <c r="G8" s="41">
        <v>25</v>
      </c>
      <c r="H8" s="41">
        <v>25</v>
      </c>
      <c r="I8" s="41">
        <v>25</v>
      </c>
      <c r="J8" s="41">
        <v>25</v>
      </c>
      <c r="K8" s="41">
        <v>25</v>
      </c>
      <c r="L8" s="41">
        <v>25</v>
      </c>
      <c r="M8" s="41">
        <v>25</v>
      </c>
      <c r="N8" s="41">
        <v>25</v>
      </c>
      <c r="O8" s="41">
        <v>25</v>
      </c>
      <c r="P8" s="41">
        <v>25</v>
      </c>
      <c r="Q8" s="41">
        <v>25</v>
      </c>
      <c r="R8" s="41">
        <v>25</v>
      </c>
      <c r="S8" s="41">
        <v>25</v>
      </c>
      <c r="T8" s="41">
        <v>25.33</v>
      </c>
      <c r="U8" s="41">
        <v>25.9</v>
      </c>
      <c r="V8" s="41">
        <v>26.75</v>
      </c>
      <c r="W8" s="41">
        <v>29.55</v>
      </c>
      <c r="X8" s="41">
        <v>31.15</v>
      </c>
      <c r="Y8" s="41">
        <v>35.82</v>
      </c>
      <c r="Z8" s="41">
        <v>36.340000000000003</v>
      </c>
      <c r="AA8" s="41">
        <v>37</v>
      </c>
      <c r="AB8" s="41">
        <v>38.39</v>
      </c>
      <c r="AC8" s="41">
        <v>39.79</v>
      </c>
      <c r="AD8" s="41">
        <v>41.65</v>
      </c>
      <c r="AE8" s="41">
        <v>42.04</v>
      </c>
      <c r="AF8" s="41">
        <v>46.17</v>
      </c>
      <c r="AG8" s="41">
        <v>46.17</v>
      </c>
      <c r="AH8" s="64">
        <f>AG8+1.07</f>
        <v>47.24</v>
      </c>
      <c r="AI8" s="64">
        <v>47.92</v>
      </c>
      <c r="AJ8" s="57"/>
    </row>
    <row r="9" spans="1:36" x14ac:dyDescent="0.25">
      <c r="A9" s="30" t="s">
        <v>423</v>
      </c>
      <c r="B9" s="60"/>
      <c r="C9" s="60"/>
      <c r="D9" s="60"/>
      <c r="E9" s="60"/>
      <c r="F9" s="60"/>
      <c r="G9" s="60"/>
      <c r="H9" s="60"/>
      <c r="I9" s="57">
        <v>30</v>
      </c>
      <c r="J9" s="57">
        <v>30</v>
      </c>
      <c r="K9" s="57">
        <v>30</v>
      </c>
      <c r="L9" s="57">
        <v>32.97</v>
      </c>
      <c r="M9" s="57">
        <v>34.020000000000003</v>
      </c>
      <c r="N9" s="57">
        <v>40.67</v>
      </c>
      <c r="O9" s="57">
        <v>40.67</v>
      </c>
      <c r="P9" s="57">
        <v>40.97</v>
      </c>
      <c r="Q9" s="57">
        <v>40.97</v>
      </c>
      <c r="R9" s="57">
        <v>41.84</v>
      </c>
      <c r="S9" s="57">
        <v>45.07</v>
      </c>
      <c r="T9" s="57">
        <v>56.85</v>
      </c>
      <c r="U9" s="57">
        <v>57.57</v>
      </c>
      <c r="V9" s="57">
        <v>60.94</v>
      </c>
      <c r="W9" s="57">
        <v>61.09</v>
      </c>
      <c r="X9" s="57">
        <v>61.09</v>
      </c>
      <c r="Y9" s="57">
        <v>63.39</v>
      </c>
      <c r="Z9" s="57">
        <v>64.709999999999994</v>
      </c>
      <c r="AA9" s="57">
        <v>65</v>
      </c>
      <c r="AB9" s="57">
        <v>65.25</v>
      </c>
      <c r="AC9" s="57">
        <v>66.010000000000005</v>
      </c>
      <c r="AD9" s="57">
        <v>66.459999999999994</v>
      </c>
      <c r="AE9" s="57">
        <v>66.959999999999994</v>
      </c>
      <c r="AF9" s="57">
        <v>69.38</v>
      </c>
      <c r="AG9" s="57">
        <v>71.77</v>
      </c>
      <c r="AH9" s="40">
        <v>78.63</v>
      </c>
      <c r="AI9" s="40">
        <v>81.239999999999995</v>
      </c>
      <c r="AJ9" s="57"/>
    </row>
    <row r="10" spans="1:36" x14ac:dyDescent="0.25">
      <c r="A10" s="30" t="s">
        <v>424</v>
      </c>
      <c r="B10" s="57">
        <v>26.797000000000001</v>
      </c>
      <c r="C10" s="57">
        <v>26.797000000000001</v>
      </c>
      <c r="D10" s="57">
        <v>26.797000000000001</v>
      </c>
      <c r="E10" s="57">
        <v>26.797000000000001</v>
      </c>
      <c r="F10" s="57">
        <v>26.797000000000001</v>
      </c>
      <c r="G10" s="57">
        <v>26.797000000000001</v>
      </c>
      <c r="H10" s="57">
        <v>26.797000000000001</v>
      </c>
      <c r="I10" s="57">
        <v>26.797000000000001</v>
      </c>
      <c r="J10" s="57">
        <v>26.797000000000001</v>
      </c>
      <c r="K10" s="57">
        <v>26.797000000000001</v>
      </c>
      <c r="L10" s="57">
        <v>26.797000000000001</v>
      </c>
      <c r="M10" s="57">
        <v>26.797000000000001</v>
      </c>
      <c r="N10" s="57">
        <v>26.797000000000001</v>
      </c>
      <c r="O10" s="57">
        <v>26.797000000000001</v>
      </c>
      <c r="P10" s="57">
        <v>26.797000000000001</v>
      </c>
      <c r="Q10" s="57">
        <v>26.797000000000001</v>
      </c>
      <c r="R10" s="57">
        <v>26.797000000000001</v>
      </c>
      <c r="S10" s="57">
        <v>26.797000000000001</v>
      </c>
      <c r="T10" s="57">
        <v>26.797000000000001</v>
      </c>
      <c r="U10" s="57">
        <v>26.797000000000001</v>
      </c>
      <c r="V10" s="57">
        <v>26.797000000000001</v>
      </c>
      <c r="W10" s="57">
        <v>26.797000000000001</v>
      </c>
      <c r="X10" s="57">
        <v>26.797000000000001</v>
      </c>
      <c r="Y10" s="57">
        <v>26.797000000000001</v>
      </c>
      <c r="Z10" s="57">
        <v>26.797000000000001</v>
      </c>
      <c r="AA10" s="57">
        <v>26.797000000000001</v>
      </c>
      <c r="AB10" s="57">
        <v>26.797000000000001</v>
      </c>
      <c r="AC10" s="57">
        <v>26.797000000000001</v>
      </c>
      <c r="AD10" s="57">
        <v>26.797000000000001</v>
      </c>
      <c r="AE10" s="57">
        <v>26.797000000000001</v>
      </c>
      <c r="AF10" s="57">
        <v>26.797000000000001</v>
      </c>
      <c r="AG10" s="57">
        <v>26.797000000000001</v>
      </c>
      <c r="AH10" s="40">
        <v>27.54</v>
      </c>
      <c r="AI10" s="40">
        <v>27.54</v>
      </c>
      <c r="AJ10" s="57"/>
    </row>
    <row r="11" spans="1:36" x14ac:dyDescent="0.25">
      <c r="A11" s="30" t="s">
        <v>425</v>
      </c>
      <c r="B11" s="60"/>
      <c r="C11" s="60"/>
      <c r="D11" s="60"/>
      <c r="E11" s="60"/>
      <c r="F11" s="60"/>
      <c r="G11" s="60"/>
      <c r="H11" s="60"/>
      <c r="I11" s="60"/>
      <c r="J11" s="57">
        <v>21.14</v>
      </c>
      <c r="K11" s="57">
        <v>21.14</v>
      </c>
      <c r="L11" s="57">
        <v>21.14</v>
      </c>
      <c r="M11" s="57">
        <v>21.14</v>
      </c>
      <c r="N11" s="57">
        <v>21.14</v>
      </c>
      <c r="O11" s="57">
        <v>21.14</v>
      </c>
      <c r="P11" s="57">
        <v>21.14</v>
      </c>
      <c r="Q11" s="57">
        <v>22.65</v>
      </c>
      <c r="R11" s="57">
        <v>22.65</v>
      </c>
      <c r="S11" s="57">
        <v>22.65</v>
      </c>
      <c r="T11" s="57">
        <v>22.65</v>
      </c>
      <c r="U11" s="57">
        <v>22.65</v>
      </c>
      <c r="V11" s="57">
        <v>22.65</v>
      </c>
      <c r="W11" s="57">
        <v>26.71</v>
      </c>
      <c r="X11" s="57">
        <v>26.71</v>
      </c>
      <c r="Y11" s="57">
        <v>26.71</v>
      </c>
      <c r="Z11" s="57">
        <v>29</v>
      </c>
      <c r="AA11" s="57">
        <v>29.43</v>
      </c>
      <c r="AB11" s="57">
        <v>29.93</v>
      </c>
      <c r="AC11" s="57">
        <v>30.43</v>
      </c>
      <c r="AD11" s="57">
        <v>30.93</v>
      </c>
      <c r="AE11" s="57">
        <v>31.43</v>
      </c>
      <c r="AF11" s="57">
        <v>31.93</v>
      </c>
      <c r="AG11" s="57">
        <v>32.43</v>
      </c>
      <c r="AH11" s="40">
        <v>33.46</v>
      </c>
      <c r="AI11" s="40">
        <v>33.46</v>
      </c>
      <c r="AJ11" s="57"/>
    </row>
    <row r="12" spans="1:36" x14ac:dyDescent="0.25">
      <c r="A12" s="30" t="s">
        <v>426</v>
      </c>
      <c r="B12" s="57">
        <v>35</v>
      </c>
      <c r="C12" s="57">
        <v>35</v>
      </c>
      <c r="D12" s="57">
        <v>35</v>
      </c>
      <c r="E12" s="57">
        <v>35</v>
      </c>
      <c r="F12" s="57">
        <v>36</v>
      </c>
      <c r="G12" s="57">
        <v>36</v>
      </c>
      <c r="H12" s="57">
        <v>36</v>
      </c>
      <c r="I12" s="57">
        <v>37</v>
      </c>
      <c r="J12" s="57">
        <v>38</v>
      </c>
      <c r="K12" s="57">
        <v>38</v>
      </c>
      <c r="L12" s="57">
        <v>39</v>
      </c>
      <c r="M12" s="57">
        <v>40</v>
      </c>
      <c r="N12" s="57">
        <v>41</v>
      </c>
      <c r="O12" s="57">
        <v>42</v>
      </c>
      <c r="P12" s="57">
        <v>43</v>
      </c>
      <c r="Q12" s="57">
        <v>44</v>
      </c>
      <c r="R12" s="57">
        <v>45</v>
      </c>
      <c r="S12" s="57">
        <v>46</v>
      </c>
      <c r="T12" s="57">
        <v>47</v>
      </c>
      <c r="U12" s="57">
        <v>48</v>
      </c>
      <c r="V12" s="57">
        <v>49</v>
      </c>
      <c r="W12" s="57">
        <v>50</v>
      </c>
      <c r="X12" s="57">
        <v>53</v>
      </c>
      <c r="Y12" s="57">
        <v>56</v>
      </c>
      <c r="Z12" s="57">
        <v>58</v>
      </c>
      <c r="AA12" s="57">
        <v>59</v>
      </c>
      <c r="AB12" s="57">
        <v>60</v>
      </c>
      <c r="AC12" s="57">
        <v>61</v>
      </c>
      <c r="AD12" s="57">
        <v>62</v>
      </c>
      <c r="AE12" s="57">
        <v>63</v>
      </c>
      <c r="AF12" s="57">
        <v>64</v>
      </c>
      <c r="AG12" s="57">
        <v>65</v>
      </c>
      <c r="AH12" s="40">
        <v>67.150000000000006</v>
      </c>
      <c r="AI12" s="40">
        <v>66</v>
      </c>
      <c r="AJ12" s="57"/>
    </row>
    <row r="13" spans="1:36" x14ac:dyDescent="0.25">
      <c r="A13" s="30" t="s">
        <v>427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>
        <v>34.82</v>
      </c>
      <c r="R13" s="61">
        <v>34.82</v>
      </c>
      <c r="S13" s="61">
        <v>34.82</v>
      </c>
      <c r="T13" s="61">
        <v>34.82</v>
      </c>
      <c r="U13" s="61">
        <v>34.82</v>
      </c>
      <c r="V13" s="61">
        <v>34.82</v>
      </c>
      <c r="W13" s="61">
        <v>34.82</v>
      </c>
      <c r="X13" s="61">
        <v>34.82</v>
      </c>
      <c r="Y13" s="61">
        <v>34.82</v>
      </c>
      <c r="Z13" s="61">
        <v>34.82</v>
      </c>
      <c r="AA13" s="61">
        <v>34.82</v>
      </c>
      <c r="AB13" s="61">
        <v>37</v>
      </c>
      <c r="AC13" s="61">
        <v>39</v>
      </c>
      <c r="AD13" s="61">
        <v>41</v>
      </c>
      <c r="AE13" s="61">
        <v>44</v>
      </c>
      <c r="AF13" s="61">
        <v>47</v>
      </c>
      <c r="AG13" s="61">
        <v>56</v>
      </c>
      <c r="AH13" s="61">
        <v>57</v>
      </c>
      <c r="AI13" s="61">
        <v>58.03</v>
      </c>
      <c r="AJ13" s="57"/>
    </row>
    <row r="14" spans="1:36" x14ac:dyDescent="0.25">
      <c r="A14" s="30" t="s">
        <v>428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2.35</v>
      </c>
      <c r="L14" s="40">
        <f>K14+2.17</f>
        <v>4.5199999999999996</v>
      </c>
      <c r="M14" s="40">
        <f>L14</f>
        <v>4.5199999999999996</v>
      </c>
      <c r="N14" s="40">
        <f>M14+1.16</f>
        <v>5.68</v>
      </c>
      <c r="O14" s="40">
        <f>N14+0.5</f>
        <v>6.18</v>
      </c>
      <c r="P14" s="40">
        <f>O14+0.73</f>
        <v>6.91</v>
      </c>
      <c r="Q14" s="40">
        <f>P14</f>
        <v>6.91</v>
      </c>
      <c r="R14" s="40">
        <f>2.38+Q14</f>
        <v>9.2899999999999991</v>
      </c>
      <c r="S14" s="40">
        <v>10.53</v>
      </c>
      <c r="T14" s="40">
        <v>10.53</v>
      </c>
      <c r="U14" s="40">
        <v>10.53</v>
      </c>
      <c r="V14" s="40">
        <v>10.53</v>
      </c>
      <c r="W14" s="40">
        <v>10.53</v>
      </c>
      <c r="X14" s="40">
        <v>13.86</v>
      </c>
      <c r="Y14" s="40">
        <v>15.46</v>
      </c>
      <c r="Z14" s="40">
        <v>26.38</v>
      </c>
      <c r="AA14" s="40">
        <v>28.49</v>
      </c>
      <c r="AB14" s="40">
        <v>31.4</v>
      </c>
      <c r="AC14" s="40">
        <v>31.4</v>
      </c>
      <c r="AD14" s="40">
        <v>34.619999999999997</v>
      </c>
      <c r="AE14" s="40">
        <v>37.33</v>
      </c>
      <c r="AF14" s="40">
        <v>39.909999999999997</v>
      </c>
      <c r="AG14" s="40">
        <v>40.47</v>
      </c>
      <c r="AH14" s="40">
        <v>50.47</v>
      </c>
      <c r="AI14" s="40">
        <v>51.052</v>
      </c>
      <c r="AJ14" s="57"/>
    </row>
    <row r="15" spans="1:36" x14ac:dyDescent="0.25">
      <c r="A15" s="30" t="s">
        <v>429</v>
      </c>
      <c r="B15" s="57">
        <v>8.9</v>
      </c>
      <c r="C15" s="57">
        <v>8.9</v>
      </c>
      <c r="D15" s="57">
        <v>8.9</v>
      </c>
      <c r="E15" s="57">
        <v>8.9</v>
      </c>
      <c r="F15" s="57">
        <v>8.9</v>
      </c>
      <c r="G15" s="57">
        <v>8.9</v>
      </c>
      <c r="H15" s="57">
        <v>8.9</v>
      </c>
      <c r="I15" s="57">
        <v>8.9</v>
      </c>
      <c r="J15" s="57">
        <v>8.9</v>
      </c>
      <c r="K15" s="57">
        <v>8.9</v>
      </c>
      <c r="L15" s="57">
        <v>8.9</v>
      </c>
      <c r="M15" s="57">
        <v>8.9</v>
      </c>
      <c r="N15" s="57">
        <v>11.1</v>
      </c>
      <c r="O15" s="57">
        <v>13.9</v>
      </c>
      <c r="P15" s="57">
        <v>14.6</v>
      </c>
      <c r="Q15" s="57">
        <v>17.350000000000001</v>
      </c>
      <c r="R15" s="57">
        <v>17.350000000000001</v>
      </c>
      <c r="S15" s="57">
        <v>28.85</v>
      </c>
      <c r="T15" s="57">
        <v>32.450000000000003</v>
      </c>
      <c r="U15" s="57">
        <v>39.65</v>
      </c>
      <c r="V15" s="57">
        <v>45.825000000000003</v>
      </c>
      <c r="W15" s="57">
        <v>49.685000000000002</v>
      </c>
      <c r="X15" s="57">
        <v>52.62</v>
      </c>
      <c r="Y15" s="57">
        <v>54.82</v>
      </c>
      <c r="Z15" s="57">
        <v>54.82</v>
      </c>
      <c r="AA15" s="57">
        <v>54.82</v>
      </c>
      <c r="AB15" s="57">
        <v>57.395000000000003</v>
      </c>
      <c r="AC15" s="57">
        <v>57.395000000000003</v>
      </c>
      <c r="AD15" s="57">
        <v>57.395000000000003</v>
      </c>
      <c r="AE15" s="57">
        <v>57.395000000000003</v>
      </c>
      <c r="AF15" s="57">
        <v>65.61</v>
      </c>
      <c r="AG15" s="57">
        <v>69.025000000000006</v>
      </c>
      <c r="AH15" s="40">
        <v>70.08</v>
      </c>
      <c r="AI15" s="40">
        <v>70.08</v>
      </c>
      <c r="AJ15" s="57"/>
    </row>
    <row r="16" spans="1:36" x14ac:dyDescent="0.25">
      <c r="A16" s="30" t="s">
        <v>430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40">
        <v>150</v>
      </c>
      <c r="AI16" s="40">
        <v>151.13999999999999</v>
      </c>
      <c r="AJ16" s="57"/>
    </row>
    <row r="17" spans="1:36" x14ac:dyDescent="0.25">
      <c r="A17" s="30" t="s">
        <v>689</v>
      </c>
      <c r="B17" s="57">
        <v>200</v>
      </c>
      <c r="C17" s="57">
        <v>202</v>
      </c>
      <c r="D17" s="57">
        <v>210</v>
      </c>
      <c r="E17" s="57">
        <v>220</v>
      </c>
      <c r="F17" s="57">
        <v>230</v>
      </c>
      <c r="G17" s="57">
        <v>233</v>
      </c>
      <c r="H17" s="57">
        <v>236</v>
      </c>
      <c r="I17" s="57">
        <v>237</v>
      </c>
      <c r="J17" s="57">
        <v>238</v>
      </c>
      <c r="K17" s="57">
        <v>240</v>
      </c>
      <c r="L17" s="57">
        <v>242</v>
      </c>
      <c r="M17" s="57">
        <v>244</v>
      </c>
      <c r="N17" s="57">
        <v>246</v>
      </c>
      <c r="O17" s="57">
        <v>248</v>
      </c>
      <c r="P17" s="57">
        <v>250</v>
      </c>
      <c r="Q17" s="57">
        <v>252</v>
      </c>
      <c r="R17" s="57">
        <v>254</v>
      </c>
      <c r="S17" s="57">
        <v>256</v>
      </c>
      <c r="T17" s="57">
        <v>258</v>
      </c>
      <c r="U17" s="57">
        <v>270</v>
      </c>
      <c r="V17" s="57">
        <v>273</v>
      </c>
      <c r="W17" s="57">
        <v>275</v>
      </c>
      <c r="X17" s="57">
        <v>278</v>
      </c>
      <c r="Y17" s="57">
        <v>281</v>
      </c>
      <c r="Z17" s="57">
        <v>286</v>
      </c>
      <c r="AA17" s="57">
        <v>292</v>
      </c>
      <c r="AB17" s="57">
        <v>297</v>
      </c>
      <c r="AC17" s="57">
        <v>302</v>
      </c>
      <c r="AD17" s="57">
        <v>308</v>
      </c>
      <c r="AE17" s="57">
        <v>314</v>
      </c>
      <c r="AF17" s="57">
        <v>321</v>
      </c>
      <c r="AG17" s="57">
        <v>327</v>
      </c>
      <c r="AH17" s="40">
        <v>333.2</v>
      </c>
      <c r="AI17" s="40">
        <v>334.9</v>
      </c>
      <c r="AJ17" s="57"/>
    </row>
    <row r="18" spans="1:36" x14ac:dyDescent="0.25">
      <c r="A18" s="30" t="s">
        <v>431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57">
        <v>31</v>
      </c>
      <c r="AH18" s="40">
        <v>31</v>
      </c>
      <c r="AI18" s="40">
        <v>31</v>
      </c>
      <c r="AJ18" s="57"/>
    </row>
    <row r="19" spans="1:36" x14ac:dyDescent="0.25">
      <c r="A19" s="30" t="s">
        <v>432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57">
        <v>16.283999999999999</v>
      </c>
      <c r="T19" s="57">
        <v>16.28</v>
      </c>
      <c r="U19" s="57">
        <v>16.28</v>
      </c>
      <c r="V19" s="57">
        <v>17.16</v>
      </c>
      <c r="W19" s="57">
        <v>17.16</v>
      </c>
      <c r="X19" s="57">
        <v>17.16</v>
      </c>
      <c r="Y19" s="57">
        <v>17.16</v>
      </c>
      <c r="Z19" s="57">
        <v>17.16</v>
      </c>
      <c r="AA19" s="57">
        <v>17.37</v>
      </c>
      <c r="AB19" s="57">
        <v>18.68</v>
      </c>
      <c r="AC19" s="57">
        <v>19.190000000000001</v>
      </c>
      <c r="AD19" s="57">
        <v>20.61</v>
      </c>
      <c r="AE19" s="57">
        <v>22.62</v>
      </c>
      <c r="AF19" s="57">
        <v>22.62</v>
      </c>
      <c r="AG19" s="57">
        <v>22.62</v>
      </c>
      <c r="AH19" s="57">
        <v>22.77</v>
      </c>
      <c r="AI19" s="57">
        <v>22.9</v>
      </c>
      <c r="AJ19" s="57"/>
    </row>
    <row r="20" spans="1:36" x14ac:dyDescent="0.25">
      <c r="A20" s="30" t="s">
        <v>433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57">
        <v>41.091859999999997</v>
      </c>
      <c r="U20" s="57">
        <v>42.091859999999997</v>
      </c>
      <c r="V20" s="57">
        <v>42.401859999999999</v>
      </c>
      <c r="W20" s="57">
        <v>55.083860000000001</v>
      </c>
      <c r="X20" s="57">
        <v>55.083860000000001</v>
      </c>
      <c r="Y20" s="57">
        <v>55.083860000000001</v>
      </c>
      <c r="Z20" s="57">
        <v>55.083860000000001</v>
      </c>
      <c r="AA20" s="57">
        <v>57.529110000000003</v>
      </c>
      <c r="AB20" s="57">
        <v>60.006309999999999</v>
      </c>
      <c r="AC20" s="57">
        <v>62.884810000000002</v>
      </c>
      <c r="AD20" s="57">
        <v>66.620909999999995</v>
      </c>
      <c r="AE20" s="57">
        <v>70.986500000000007</v>
      </c>
      <c r="AF20" s="57">
        <v>83.722300000000004</v>
      </c>
      <c r="AG20" s="57">
        <v>85.853999999999999</v>
      </c>
      <c r="AH20" s="40">
        <v>90.3</v>
      </c>
      <c r="AI20" s="40">
        <v>91.9</v>
      </c>
      <c r="AJ20" s="57"/>
    </row>
    <row r="21" spans="1:36" x14ac:dyDescent="0.25">
      <c r="A21" s="30" t="s">
        <v>434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40">
        <v>37.843829999999997</v>
      </c>
      <c r="T21" s="40">
        <v>39.04383</v>
      </c>
      <c r="U21" s="40">
        <v>42.54383</v>
      </c>
      <c r="V21" s="40">
        <v>44.743830000000003</v>
      </c>
      <c r="W21" s="40">
        <v>47.983829999999998</v>
      </c>
      <c r="X21" s="40">
        <v>48.404829999999997</v>
      </c>
      <c r="Y21" s="40">
        <v>51.40963</v>
      </c>
      <c r="Z21" s="40">
        <v>56.751269999999998</v>
      </c>
      <c r="AA21" s="40">
        <v>58.364919999999998</v>
      </c>
      <c r="AB21" s="40">
        <v>59.460279999999997</v>
      </c>
      <c r="AC21" s="40">
        <v>62.930280000000003</v>
      </c>
      <c r="AD21" s="40">
        <v>66.321749999999994</v>
      </c>
      <c r="AE21" s="40">
        <v>68.147540000000006</v>
      </c>
      <c r="AF21" s="40">
        <v>70.547939999999997</v>
      </c>
      <c r="AG21" s="40">
        <v>72.290999999999997</v>
      </c>
      <c r="AH21" s="40">
        <v>75.06</v>
      </c>
      <c r="AI21" s="40">
        <v>76.290000000000006</v>
      </c>
      <c r="AJ21" s="57"/>
    </row>
    <row r="22" spans="1:36" s="36" customFormat="1" x14ac:dyDescent="0.25">
      <c r="A22" s="34" t="s">
        <v>696</v>
      </c>
      <c r="B22" s="35">
        <f t="shared" ref="B22:AJ22" si="0">SUM(B2:B21)</f>
        <v>345.697</v>
      </c>
      <c r="C22" s="35">
        <f t="shared" si="0"/>
        <v>349.697</v>
      </c>
      <c r="D22" s="35">
        <f t="shared" si="0"/>
        <v>357.697</v>
      </c>
      <c r="E22" s="35">
        <f t="shared" si="0"/>
        <v>367.697</v>
      </c>
      <c r="F22" s="35">
        <f t="shared" si="0"/>
        <v>378.697</v>
      </c>
      <c r="G22" s="35">
        <f t="shared" si="0"/>
        <v>381.697</v>
      </c>
      <c r="H22" s="35">
        <f t="shared" si="0"/>
        <v>384.697</v>
      </c>
      <c r="I22" s="35">
        <f t="shared" si="0"/>
        <v>420.697</v>
      </c>
      <c r="J22" s="35">
        <f t="shared" si="0"/>
        <v>445.83699999999999</v>
      </c>
      <c r="K22" s="35">
        <f t="shared" si="0"/>
        <v>451.18700000000001</v>
      </c>
      <c r="L22" s="35">
        <f t="shared" si="0"/>
        <v>463.327</v>
      </c>
      <c r="M22" s="35">
        <f t="shared" si="0"/>
        <v>468.87700000000001</v>
      </c>
      <c r="N22" s="35">
        <f t="shared" si="0"/>
        <v>482.88700000000006</v>
      </c>
      <c r="O22" s="35">
        <f t="shared" si="0"/>
        <v>496.80700000000002</v>
      </c>
      <c r="P22" s="35">
        <f t="shared" si="0"/>
        <v>505.53699999999998</v>
      </c>
      <c r="Q22" s="35">
        <f t="shared" si="0"/>
        <v>556.11700000000008</v>
      </c>
      <c r="R22" s="35">
        <f t="shared" si="0"/>
        <v>569.86700000000008</v>
      </c>
      <c r="S22" s="35">
        <f t="shared" si="0"/>
        <v>649.09182999999996</v>
      </c>
      <c r="T22" s="35">
        <f t="shared" si="0"/>
        <v>734.26168999999993</v>
      </c>
      <c r="U22" s="35">
        <f t="shared" si="0"/>
        <v>790.33168999999987</v>
      </c>
      <c r="V22" s="35">
        <f t="shared" si="0"/>
        <v>823.05168999999989</v>
      </c>
      <c r="W22" s="35">
        <f t="shared" si="0"/>
        <v>861.54368999999997</v>
      </c>
      <c r="X22" s="35">
        <f t="shared" si="0"/>
        <v>884.02968999999996</v>
      </c>
      <c r="Y22" s="35">
        <f t="shared" si="0"/>
        <v>908.6544899999999</v>
      </c>
      <c r="Z22" s="35">
        <f t="shared" si="0"/>
        <v>951.68612999999993</v>
      </c>
      <c r="AA22" s="35">
        <f t="shared" si="0"/>
        <v>982.92503000000011</v>
      </c>
      <c r="AB22" s="35">
        <f t="shared" si="0"/>
        <v>1019.8825899999999</v>
      </c>
      <c r="AC22" s="35">
        <f t="shared" si="0"/>
        <v>1060.8910900000001</v>
      </c>
      <c r="AD22" s="35">
        <f t="shared" si="0"/>
        <v>1097.2686600000002</v>
      </c>
      <c r="AE22" s="35">
        <f t="shared" si="0"/>
        <v>1159.5700400000001</v>
      </c>
      <c r="AF22" s="35">
        <f t="shared" si="0"/>
        <v>1221.4912399999998</v>
      </c>
      <c r="AG22" s="35">
        <f t="shared" si="0"/>
        <v>1294.5609999999999</v>
      </c>
      <c r="AH22" s="35">
        <f t="shared" si="0"/>
        <v>1488.2439999999999</v>
      </c>
      <c r="AI22" s="35">
        <f t="shared" si="0"/>
        <v>1502.056</v>
      </c>
      <c r="AJ22" s="35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J34"/>
  <sheetViews>
    <sheetView tabSelected="1" zoomScale="85" zoomScaleNormal="85" workbookViewId="0">
      <selection activeCell="AJ4" sqref="AJ4"/>
    </sheetView>
  </sheetViews>
  <sheetFormatPr defaultRowHeight="14.25" x14ac:dyDescent="0.25"/>
  <cols>
    <col min="1" max="1" width="36.140625" style="22" customWidth="1"/>
    <col min="2" max="36" width="7" style="22" bestFit="1" customWidth="1"/>
    <col min="37" max="16384" width="9.140625" style="22"/>
  </cols>
  <sheetData>
    <row r="1" spans="1:36" ht="17.25" x14ac:dyDescent="0.25">
      <c r="A1" s="20" t="s">
        <v>15</v>
      </c>
      <c r="B1" s="44" t="s">
        <v>149</v>
      </c>
      <c r="C1" s="44" t="s">
        <v>150</v>
      </c>
      <c r="D1" s="44" t="s">
        <v>151</v>
      </c>
      <c r="E1" s="44" t="s">
        <v>152</v>
      </c>
      <c r="F1" s="44" t="s">
        <v>153</v>
      </c>
      <c r="G1" s="44" t="s">
        <v>154</v>
      </c>
      <c r="H1" s="44" t="s">
        <v>155</v>
      </c>
      <c r="I1" s="44" t="s">
        <v>156</v>
      </c>
      <c r="J1" s="44" t="s">
        <v>157</v>
      </c>
      <c r="K1" s="44" t="s">
        <v>158</v>
      </c>
      <c r="L1" s="44" t="s">
        <v>159</v>
      </c>
      <c r="M1" s="44" t="s">
        <v>160</v>
      </c>
      <c r="N1" s="44" t="s">
        <v>161</v>
      </c>
      <c r="O1" s="44" t="s">
        <v>162</v>
      </c>
      <c r="P1" s="44" t="s">
        <v>163</v>
      </c>
      <c r="Q1" s="44" t="s">
        <v>164</v>
      </c>
      <c r="R1" s="44" t="s">
        <v>165</v>
      </c>
      <c r="S1" s="44" t="s">
        <v>166</v>
      </c>
      <c r="T1" s="44" t="s">
        <v>167</v>
      </c>
      <c r="U1" s="44" t="s">
        <v>168</v>
      </c>
      <c r="V1" s="44" t="s">
        <v>169</v>
      </c>
      <c r="W1" s="44" t="s">
        <v>170</v>
      </c>
      <c r="X1" s="44" t="s">
        <v>171</v>
      </c>
      <c r="Y1" s="44" t="s">
        <v>172</v>
      </c>
      <c r="Z1" s="44" t="s">
        <v>173</v>
      </c>
      <c r="AA1" s="44" t="s">
        <v>174</v>
      </c>
      <c r="AB1" s="44" t="s">
        <v>175</v>
      </c>
      <c r="AC1" s="44" t="s">
        <v>176</v>
      </c>
      <c r="AD1" s="44" t="s">
        <v>177</v>
      </c>
      <c r="AE1" s="44" t="s">
        <v>178</v>
      </c>
      <c r="AF1" s="44" t="s">
        <v>179</v>
      </c>
      <c r="AG1" s="44" t="s">
        <v>180</v>
      </c>
      <c r="AH1" s="44" t="s">
        <v>561</v>
      </c>
      <c r="AI1" s="44" t="s">
        <v>678</v>
      </c>
      <c r="AJ1" s="44" t="s">
        <v>695</v>
      </c>
    </row>
    <row r="2" spans="1:36" x14ac:dyDescent="0.25">
      <c r="A2" s="42" t="s">
        <v>528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57">
        <v>21.05</v>
      </c>
      <c r="AC2" s="57">
        <v>21.05</v>
      </c>
      <c r="AD2" s="57">
        <v>21.05</v>
      </c>
      <c r="AE2" s="57">
        <v>21.05</v>
      </c>
      <c r="AF2" s="57">
        <v>21.05</v>
      </c>
      <c r="AG2" s="57">
        <v>21.25</v>
      </c>
      <c r="AH2" s="57">
        <v>21.25</v>
      </c>
      <c r="AI2" s="57">
        <v>20.84</v>
      </c>
      <c r="AJ2" s="57"/>
    </row>
    <row r="3" spans="1:36" x14ac:dyDescent="0.25">
      <c r="A3" s="42" t="s">
        <v>529</v>
      </c>
      <c r="B3" s="57">
        <v>0</v>
      </c>
      <c r="C3" s="57">
        <v>0</v>
      </c>
      <c r="D3" s="57">
        <v>0</v>
      </c>
      <c r="E3" s="57">
        <v>0</v>
      </c>
      <c r="F3" s="57">
        <v>0</v>
      </c>
      <c r="G3" s="57">
        <v>0</v>
      </c>
      <c r="H3" s="57">
        <v>1.7</v>
      </c>
      <c r="I3" s="57">
        <v>3.6</v>
      </c>
      <c r="J3" s="57">
        <v>5.4</v>
      </c>
      <c r="K3" s="57">
        <v>6.6</v>
      </c>
      <c r="L3" s="57">
        <v>6.6</v>
      </c>
      <c r="M3" s="57">
        <v>6.6</v>
      </c>
      <c r="N3" s="57">
        <v>7.7</v>
      </c>
      <c r="O3" s="57">
        <v>9.35</v>
      </c>
      <c r="P3" s="57">
        <v>10.47</v>
      </c>
      <c r="Q3" s="57">
        <v>10.47</v>
      </c>
      <c r="R3" s="57">
        <v>11.75</v>
      </c>
      <c r="S3" s="57">
        <v>12.63</v>
      </c>
      <c r="T3" s="57">
        <v>13.7</v>
      </c>
      <c r="U3" s="57">
        <v>15.05</v>
      </c>
      <c r="V3" s="57">
        <v>15.85</v>
      </c>
      <c r="W3" s="57">
        <v>15.85</v>
      </c>
      <c r="X3" s="57">
        <v>15.85</v>
      </c>
      <c r="Y3" s="57">
        <v>15.85</v>
      </c>
      <c r="Z3" s="57">
        <v>15.85</v>
      </c>
      <c r="AA3" s="57">
        <v>15.85</v>
      </c>
      <c r="AB3" s="57">
        <v>16.55</v>
      </c>
      <c r="AC3" s="57">
        <v>16.55</v>
      </c>
      <c r="AD3" s="57">
        <v>16.55</v>
      </c>
      <c r="AE3" s="57">
        <v>16.55</v>
      </c>
      <c r="AF3" s="57">
        <v>16.55</v>
      </c>
      <c r="AG3" s="57">
        <v>16.55</v>
      </c>
      <c r="AH3" s="57">
        <v>23.47</v>
      </c>
      <c r="AI3" s="57">
        <v>23.47</v>
      </c>
      <c r="AJ3" s="57"/>
    </row>
    <row r="4" spans="1:36" ht="13.5" customHeight="1" x14ac:dyDescent="0.25">
      <c r="A4" s="42" t="s">
        <v>530</v>
      </c>
      <c r="B4" s="57">
        <v>8.0169999999999995</v>
      </c>
      <c r="C4" s="57">
        <v>8.0169999999999995</v>
      </c>
      <c r="D4" s="57">
        <v>8.0169999999999995</v>
      </c>
      <c r="E4" s="57">
        <v>8.0169999999999995</v>
      </c>
      <c r="F4" s="57">
        <v>8.0169999999999995</v>
      </c>
      <c r="G4" s="57">
        <v>8.0169999999999995</v>
      </c>
      <c r="H4" s="57">
        <v>8.0169999999999995</v>
      </c>
      <c r="I4" s="57">
        <v>8.0169999999999995</v>
      </c>
      <c r="J4" s="57">
        <v>8.0169999999999995</v>
      </c>
      <c r="K4" s="57">
        <v>8.0169999999999995</v>
      </c>
      <c r="L4" s="57">
        <v>8.0169999999999995</v>
      </c>
      <c r="M4" s="57">
        <v>8.0169999999999995</v>
      </c>
      <c r="N4" s="57">
        <v>15.6</v>
      </c>
      <c r="O4" s="57">
        <v>15.6</v>
      </c>
      <c r="P4" s="57">
        <v>15.6</v>
      </c>
      <c r="Q4" s="57">
        <v>15.6</v>
      </c>
      <c r="R4" s="57">
        <v>15.6</v>
      </c>
      <c r="S4" s="57">
        <v>15.6</v>
      </c>
      <c r="T4" s="57">
        <v>15.6</v>
      </c>
      <c r="U4" s="57">
        <v>15.6</v>
      </c>
      <c r="V4" s="57">
        <v>15.6</v>
      </c>
      <c r="W4" s="57">
        <v>15.6</v>
      </c>
      <c r="X4" s="57">
        <v>15.6</v>
      </c>
      <c r="Y4" s="57">
        <v>15.6</v>
      </c>
      <c r="Z4" s="57">
        <v>15.6</v>
      </c>
      <c r="AA4" s="57">
        <v>15.6</v>
      </c>
      <c r="AB4" s="57">
        <v>15.6</v>
      </c>
      <c r="AC4" s="57">
        <v>15.6</v>
      </c>
      <c r="AD4" s="57">
        <v>15.6</v>
      </c>
      <c r="AE4" s="57">
        <v>15.6</v>
      </c>
      <c r="AF4" s="57">
        <v>15.6</v>
      </c>
      <c r="AG4" s="57">
        <v>15.6</v>
      </c>
      <c r="AH4" s="57">
        <v>15.6</v>
      </c>
      <c r="AI4" s="57">
        <v>15.6</v>
      </c>
      <c r="AJ4" s="95">
        <v>15.6</v>
      </c>
    </row>
    <row r="5" spans="1:36" x14ac:dyDescent="0.25">
      <c r="A5" s="42" t="s">
        <v>531</v>
      </c>
      <c r="B5" s="57">
        <v>14.449249999999999</v>
      </c>
      <c r="C5" s="57">
        <v>14.449249999999999</v>
      </c>
      <c r="D5" s="57">
        <v>14.449249999999999</v>
      </c>
      <c r="E5" s="57">
        <v>14.449249999999999</v>
      </c>
      <c r="F5" s="57">
        <v>14.449249999999999</v>
      </c>
      <c r="G5" s="57">
        <v>14.449249999999999</v>
      </c>
      <c r="H5" s="57">
        <v>14.449249999999999</v>
      </c>
      <c r="I5" s="57">
        <v>14.449249999999999</v>
      </c>
      <c r="J5" s="57">
        <v>14.449249999999999</v>
      </c>
      <c r="K5" s="57">
        <v>14.449249999999999</v>
      </c>
      <c r="L5" s="57">
        <v>14.449249999999999</v>
      </c>
      <c r="M5" s="57">
        <v>15.52453</v>
      </c>
      <c r="N5" s="57">
        <v>15.844279999999999</v>
      </c>
      <c r="O5" s="57">
        <v>16.354279999999999</v>
      </c>
      <c r="P5" s="57">
        <v>16.696280000000002</v>
      </c>
      <c r="Q5" s="57">
        <v>16.9145</v>
      </c>
      <c r="R5" s="57">
        <v>17.019500000000001</v>
      </c>
      <c r="S5" s="57">
        <v>17.2395</v>
      </c>
      <c r="T5" s="57">
        <v>17.2395</v>
      </c>
      <c r="U5" s="57">
        <v>17.2395</v>
      </c>
      <c r="V5" s="57">
        <v>17.2395</v>
      </c>
      <c r="W5" s="57">
        <v>18.196480000000001</v>
      </c>
      <c r="X5" s="57">
        <v>18.196480000000001</v>
      </c>
      <c r="Y5" s="57">
        <v>18.196480000000001</v>
      </c>
      <c r="Z5" s="57">
        <v>18.196480000000001</v>
      </c>
      <c r="AA5" s="57">
        <v>18.466480000000001</v>
      </c>
      <c r="AB5" s="57">
        <v>18.466480000000001</v>
      </c>
      <c r="AC5" s="57">
        <v>18.466480000000001</v>
      </c>
      <c r="AD5" s="57">
        <v>18.856480000000001</v>
      </c>
      <c r="AE5" s="57">
        <v>19.526479999999999</v>
      </c>
      <c r="AF5" s="57">
        <v>20.25648</v>
      </c>
      <c r="AG5" s="57">
        <v>20.879480000000001</v>
      </c>
      <c r="AH5" s="40">
        <v>20.94</v>
      </c>
      <c r="AI5" s="40">
        <v>20.94</v>
      </c>
      <c r="AJ5" s="57"/>
    </row>
    <row r="6" spans="1:36" x14ac:dyDescent="0.25">
      <c r="A6" s="42" t="s">
        <v>532</v>
      </c>
      <c r="B6" s="57">
        <v>0</v>
      </c>
      <c r="C6" s="57"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57">
        <v>0.5</v>
      </c>
      <c r="N6" s="57">
        <v>0</v>
      </c>
      <c r="O6" s="57">
        <v>0</v>
      </c>
      <c r="P6" s="57">
        <v>0</v>
      </c>
      <c r="Q6" s="57">
        <v>0</v>
      </c>
      <c r="R6" s="57">
        <v>1.1000000000000001</v>
      </c>
      <c r="S6" s="57">
        <v>1.6</v>
      </c>
      <c r="T6" s="57">
        <v>1.6</v>
      </c>
      <c r="U6" s="57">
        <v>1.6</v>
      </c>
      <c r="V6" s="57">
        <v>1.6</v>
      </c>
      <c r="W6" s="57">
        <v>2.8</v>
      </c>
      <c r="X6" s="57">
        <v>2.8</v>
      </c>
      <c r="Y6" s="57">
        <v>2.8</v>
      </c>
      <c r="Z6" s="57">
        <v>2.8</v>
      </c>
      <c r="AA6" s="57">
        <v>2.8</v>
      </c>
      <c r="AB6" s="57">
        <v>3.2</v>
      </c>
      <c r="AC6" s="57">
        <v>3.2</v>
      </c>
      <c r="AD6" s="57">
        <v>4</v>
      </c>
      <c r="AE6" s="57">
        <v>5.5</v>
      </c>
      <c r="AF6" s="57">
        <v>6.6</v>
      </c>
      <c r="AG6" s="57">
        <v>6.6</v>
      </c>
      <c r="AH6" s="57">
        <v>6.6</v>
      </c>
      <c r="AI6" s="57">
        <v>7.85</v>
      </c>
      <c r="AJ6" s="57"/>
    </row>
    <row r="7" spans="1:36" x14ac:dyDescent="0.25">
      <c r="A7" s="42" t="s">
        <v>533</v>
      </c>
      <c r="B7" s="57">
        <v>4.51</v>
      </c>
      <c r="C7" s="57">
        <v>4.51</v>
      </c>
      <c r="D7" s="57">
        <v>4.51</v>
      </c>
      <c r="E7" s="57">
        <v>4.51</v>
      </c>
      <c r="F7" s="57">
        <v>4.51</v>
      </c>
      <c r="G7" s="57">
        <v>4.51</v>
      </c>
      <c r="H7" s="57">
        <v>17.66</v>
      </c>
      <c r="I7" s="57">
        <v>17.66</v>
      </c>
      <c r="J7" s="57">
        <v>17.66</v>
      </c>
      <c r="K7" s="57">
        <v>17.66</v>
      </c>
      <c r="L7" s="57">
        <v>17.66</v>
      </c>
      <c r="M7" s="57">
        <v>17.66</v>
      </c>
      <c r="N7" s="57">
        <v>17.66</v>
      </c>
      <c r="O7" s="57">
        <v>17.66</v>
      </c>
      <c r="P7" s="57">
        <v>17.66</v>
      </c>
      <c r="Q7" s="57">
        <v>17.66</v>
      </c>
      <c r="R7" s="57">
        <v>17.66</v>
      </c>
      <c r="S7" s="57">
        <v>17.66</v>
      </c>
      <c r="T7" s="57">
        <v>17.66</v>
      </c>
      <c r="U7" s="57">
        <v>17.66</v>
      </c>
      <c r="V7" s="57">
        <v>17.66</v>
      </c>
      <c r="W7" s="57">
        <v>17.66</v>
      </c>
      <c r="X7" s="57">
        <v>17.66</v>
      </c>
      <c r="Y7" s="57">
        <v>17.66</v>
      </c>
      <c r="Z7" s="57">
        <v>17.66</v>
      </c>
      <c r="AA7" s="57">
        <v>17.66</v>
      </c>
      <c r="AB7" s="57">
        <v>17.66</v>
      </c>
      <c r="AC7" s="57">
        <v>17.66</v>
      </c>
      <c r="AD7" s="57">
        <v>17.66</v>
      </c>
      <c r="AE7" s="57">
        <v>17.66</v>
      </c>
      <c r="AF7" s="57">
        <v>17.66</v>
      </c>
      <c r="AG7" s="57">
        <v>17.66</v>
      </c>
      <c r="AH7" s="57">
        <v>17.66</v>
      </c>
      <c r="AI7" s="57">
        <v>17.66</v>
      </c>
      <c r="AJ7" s="57"/>
    </row>
    <row r="8" spans="1:36" x14ac:dyDescent="0.25">
      <c r="A8" s="42" t="s">
        <v>534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40">
        <v>4.45</v>
      </c>
      <c r="AA8" s="40">
        <v>4.45</v>
      </c>
      <c r="AB8" s="40">
        <v>4.97</v>
      </c>
      <c r="AC8" s="40">
        <v>5.85</v>
      </c>
      <c r="AD8" s="40">
        <v>6.39</v>
      </c>
      <c r="AE8" s="40">
        <v>8.24</v>
      </c>
      <c r="AF8" s="40">
        <v>9.6999999999999993</v>
      </c>
      <c r="AG8" s="40">
        <v>10.130000000000001</v>
      </c>
      <c r="AH8" s="40">
        <v>10.130000000000001</v>
      </c>
      <c r="AI8" s="40">
        <v>10.130000000000001</v>
      </c>
      <c r="AJ8" s="57"/>
    </row>
    <row r="9" spans="1:36" x14ac:dyDescent="0.25">
      <c r="A9" s="42" t="s">
        <v>535</v>
      </c>
      <c r="B9" s="57">
        <v>2.137</v>
      </c>
      <c r="C9" s="57">
        <v>2.137</v>
      </c>
      <c r="D9" s="57">
        <v>2.137</v>
      </c>
      <c r="E9" s="57">
        <v>2.137</v>
      </c>
      <c r="F9" s="57">
        <v>2.137</v>
      </c>
      <c r="G9" s="57">
        <v>2.137</v>
      </c>
      <c r="H9" s="57">
        <v>2.137</v>
      </c>
      <c r="I9" s="57">
        <v>2.137</v>
      </c>
      <c r="J9" s="57">
        <v>2.137</v>
      </c>
      <c r="K9" s="57">
        <v>2.137</v>
      </c>
      <c r="L9" s="57">
        <v>2.137</v>
      </c>
      <c r="M9" s="57">
        <v>2.137</v>
      </c>
      <c r="N9" s="57">
        <v>2.137</v>
      </c>
      <c r="O9" s="57">
        <v>2.137</v>
      </c>
      <c r="P9" s="57">
        <v>2.137</v>
      </c>
      <c r="Q9" s="57">
        <v>2.137</v>
      </c>
      <c r="R9" s="57">
        <v>2.137</v>
      </c>
      <c r="S9" s="57">
        <v>3.7109999999999999</v>
      </c>
      <c r="T9" s="57">
        <v>3.7109999999999999</v>
      </c>
      <c r="U9" s="57">
        <v>6.0170000000000003</v>
      </c>
      <c r="V9" s="57">
        <v>6.0170000000000003</v>
      </c>
      <c r="W9" s="57">
        <v>6.0170000000000003</v>
      </c>
      <c r="X9" s="57">
        <v>6.0170000000000003</v>
      </c>
      <c r="Y9" s="57">
        <v>7.7409999999999997</v>
      </c>
      <c r="Z9" s="57">
        <v>7.7409999999999997</v>
      </c>
      <c r="AA9" s="57">
        <v>7.7409999999999997</v>
      </c>
      <c r="AB9" s="57">
        <v>8.8510000000000009</v>
      </c>
      <c r="AC9" s="57">
        <v>8.8510000000000009</v>
      </c>
      <c r="AD9" s="57">
        <v>8.8510000000000009</v>
      </c>
      <c r="AE9" s="57">
        <v>8.8510000000000009</v>
      </c>
      <c r="AF9" s="57">
        <v>8.8510000000000009</v>
      </c>
      <c r="AG9" s="57">
        <v>8.8510000000000009</v>
      </c>
      <c r="AH9" s="57">
        <v>8.8510000000000009</v>
      </c>
      <c r="AI9" s="57">
        <v>8.8510000000000009</v>
      </c>
      <c r="AJ9" s="57"/>
    </row>
    <row r="10" spans="1:36" x14ac:dyDescent="0.25">
      <c r="A10" s="42" t="s">
        <v>536</v>
      </c>
      <c r="B10" s="57">
        <v>0.77700000000000002</v>
      </c>
      <c r="C10" s="57">
        <v>0.77700000000000002</v>
      </c>
      <c r="D10" s="57">
        <v>0.77700000000000002</v>
      </c>
      <c r="E10" s="57">
        <v>0.77700000000000002</v>
      </c>
      <c r="F10" s="57">
        <v>0.77700000000000002</v>
      </c>
      <c r="G10" s="57">
        <v>0.77700000000000002</v>
      </c>
      <c r="H10" s="57">
        <v>0.77700000000000002</v>
      </c>
      <c r="I10" s="57">
        <v>0.89600000000000002</v>
      </c>
      <c r="J10" s="57">
        <v>0.89600000000000002</v>
      </c>
      <c r="K10" s="57">
        <v>0.89600000000000002</v>
      </c>
      <c r="L10" s="57">
        <v>0.89600000000000002</v>
      </c>
      <c r="M10" s="57">
        <v>0.89600000000000002</v>
      </c>
      <c r="N10" s="57">
        <v>0.89600000000000002</v>
      </c>
      <c r="O10" s="57">
        <v>0.89600000000000002</v>
      </c>
      <c r="P10" s="57">
        <v>0.89600000000000002</v>
      </c>
      <c r="Q10" s="57">
        <v>0.89600000000000002</v>
      </c>
      <c r="R10" s="57">
        <v>1.407</v>
      </c>
      <c r="S10" s="57">
        <v>1.911</v>
      </c>
      <c r="T10" s="57">
        <v>2.6190000000000002</v>
      </c>
      <c r="U10" s="57">
        <v>2.6190000000000002</v>
      </c>
      <c r="V10" s="57">
        <v>6.0019999999999998</v>
      </c>
      <c r="W10" s="57">
        <v>7.9950000000000001</v>
      </c>
      <c r="X10" s="57">
        <v>8.2850000000000001</v>
      </c>
      <c r="Y10" s="57">
        <v>8.5760000000000005</v>
      </c>
      <c r="Z10" s="57">
        <v>8.5760000000000005</v>
      </c>
      <c r="AA10" s="57">
        <v>8.5760000000000005</v>
      </c>
      <c r="AB10" s="57">
        <v>8.5760000000000005</v>
      </c>
      <c r="AC10" s="57">
        <v>8.5760000000000005</v>
      </c>
      <c r="AD10" s="57">
        <v>8.5760000000000005</v>
      </c>
      <c r="AE10" s="57">
        <v>8.5760000000000005</v>
      </c>
      <c r="AF10" s="57">
        <v>9.7210000000000001</v>
      </c>
      <c r="AG10" s="57">
        <v>10.946999999999999</v>
      </c>
      <c r="AH10" s="40">
        <v>11.32</v>
      </c>
      <c r="AI10" s="40">
        <v>11.64</v>
      </c>
      <c r="AJ10" s="57"/>
    </row>
    <row r="11" spans="1:36" x14ac:dyDescent="0.25">
      <c r="A11" s="42" t="s">
        <v>537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57">
        <v>49.411000000000001</v>
      </c>
      <c r="W11" s="57">
        <v>53.210999999999999</v>
      </c>
      <c r="X11" s="57">
        <v>57.911000000000001</v>
      </c>
      <c r="Y11" s="57">
        <v>61.110999999999997</v>
      </c>
      <c r="Z11" s="57">
        <v>62.470999999999997</v>
      </c>
      <c r="AA11" s="57">
        <v>62.470999999999997</v>
      </c>
      <c r="AB11" s="57">
        <v>62.470999999999997</v>
      </c>
      <c r="AC11" s="57">
        <v>62.470999999999997</v>
      </c>
      <c r="AD11" s="57">
        <v>62.470999999999997</v>
      </c>
      <c r="AE11" s="57">
        <v>63.430999999999997</v>
      </c>
      <c r="AF11" s="57">
        <v>63.901000000000003</v>
      </c>
      <c r="AG11" s="57">
        <v>63.901000000000003</v>
      </c>
      <c r="AH11" s="57">
        <v>63.901000000000003</v>
      </c>
      <c r="AI11" s="57">
        <v>63.901000000000003</v>
      </c>
      <c r="AJ11" s="57"/>
    </row>
    <row r="12" spans="1:36" x14ac:dyDescent="0.25">
      <c r="A12" s="42" t="s">
        <v>538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57">
        <v>9.32</v>
      </c>
      <c r="U12" s="57">
        <v>10.119999999999999</v>
      </c>
      <c r="V12" s="57">
        <v>10.119999999999999</v>
      </c>
      <c r="W12" s="57">
        <v>10.119999999999999</v>
      </c>
      <c r="X12" s="57">
        <v>14.16</v>
      </c>
      <c r="Y12" s="57">
        <v>14.16</v>
      </c>
      <c r="Z12" s="57">
        <v>14.16</v>
      </c>
      <c r="AA12" s="57">
        <v>14.16</v>
      </c>
      <c r="AB12" s="57">
        <v>14.16</v>
      </c>
      <c r="AC12" s="57">
        <v>14.69</v>
      </c>
      <c r="AD12" s="57">
        <v>16.190000000000001</v>
      </c>
      <c r="AE12" s="57">
        <v>16.190000000000001</v>
      </c>
      <c r="AF12" s="57">
        <v>17.420000000000002</v>
      </c>
      <c r="AG12" s="57">
        <v>17.64</v>
      </c>
      <c r="AH12" s="40">
        <v>17.96</v>
      </c>
      <c r="AI12" s="40">
        <v>18.489999999999998</v>
      </c>
      <c r="AJ12" s="57"/>
    </row>
    <row r="13" spans="1:36" x14ac:dyDescent="0.25">
      <c r="A13" s="42" t="s">
        <v>539</v>
      </c>
      <c r="B13" s="57">
        <v>10.074</v>
      </c>
      <c r="C13" s="57">
        <v>10.074</v>
      </c>
      <c r="D13" s="57">
        <v>10.074</v>
      </c>
      <c r="E13" s="57">
        <v>10.074</v>
      </c>
      <c r="F13" s="57">
        <v>10.074</v>
      </c>
      <c r="G13" s="57">
        <v>10.074</v>
      </c>
      <c r="H13" s="57">
        <v>10.074</v>
      </c>
      <c r="I13" s="57">
        <v>10.074</v>
      </c>
      <c r="J13" s="57">
        <v>10.074</v>
      </c>
      <c r="K13" s="57">
        <v>10.074</v>
      </c>
      <c r="L13" s="57">
        <v>10.074</v>
      </c>
      <c r="M13" s="57">
        <v>10.074</v>
      </c>
      <c r="N13" s="57">
        <v>10.074</v>
      </c>
      <c r="O13" s="57">
        <v>10.074</v>
      </c>
      <c r="P13" s="57">
        <v>10.074</v>
      </c>
      <c r="Q13" s="57">
        <v>10.074</v>
      </c>
      <c r="R13" s="57">
        <v>10.074</v>
      </c>
      <c r="S13" s="57">
        <v>10.074</v>
      </c>
      <c r="T13" s="57">
        <v>10.074</v>
      </c>
      <c r="U13" s="57">
        <v>10.074</v>
      </c>
      <c r="V13" s="57">
        <v>10.074</v>
      </c>
      <c r="W13" s="57">
        <v>10.074</v>
      </c>
      <c r="X13" s="57">
        <v>10.074</v>
      </c>
      <c r="Y13" s="57">
        <v>10.074</v>
      </c>
      <c r="Z13" s="57">
        <v>10.074</v>
      </c>
      <c r="AA13" s="57">
        <v>10.074</v>
      </c>
      <c r="AB13" s="57">
        <v>10.074</v>
      </c>
      <c r="AC13" s="57">
        <v>10.074</v>
      </c>
      <c r="AD13" s="57">
        <v>10.074</v>
      </c>
      <c r="AE13" s="57">
        <v>10.074</v>
      </c>
      <c r="AF13" s="57">
        <v>10.074</v>
      </c>
      <c r="AG13" s="57">
        <v>10.074</v>
      </c>
      <c r="AH13" s="57">
        <v>10.074</v>
      </c>
      <c r="AI13" s="57">
        <v>10.074</v>
      </c>
      <c r="AJ13" s="57"/>
    </row>
    <row r="14" spans="1:36" x14ac:dyDescent="0.25">
      <c r="A14" s="42" t="s">
        <v>540</v>
      </c>
      <c r="B14" s="57">
        <v>3.6</v>
      </c>
      <c r="C14" s="57">
        <v>3.6</v>
      </c>
      <c r="D14" s="57">
        <v>3.6</v>
      </c>
      <c r="E14" s="57">
        <v>3.6</v>
      </c>
      <c r="F14" s="57">
        <v>3.6</v>
      </c>
      <c r="G14" s="57">
        <v>3.6</v>
      </c>
      <c r="H14" s="57">
        <v>3.6</v>
      </c>
      <c r="I14" s="57">
        <v>3.6</v>
      </c>
      <c r="J14" s="57">
        <v>3.6</v>
      </c>
      <c r="K14" s="57">
        <v>3.6</v>
      </c>
      <c r="L14" s="57">
        <f>1.03+3.6</f>
        <v>4.63</v>
      </c>
      <c r="M14" s="57">
        <f>1.7+L14</f>
        <v>6.33</v>
      </c>
      <c r="N14" s="57">
        <v>6.33</v>
      </c>
      <c r="O14" s="57">
        <f>1.32+N14</f>
        <v>7.65</v>
      </c>
      <c r="P14" s="57">
        <v>7.65</v>
      </c>
      <c r="Q14" s="57">
        <f>1.5+P14</f>
        <v>9.15</v>
      </c>
      <c r="R14" s="57">
        <v>9.15</v>
      </c>
      <c r="S14" s="57">
        <v>10.15</v>
      </c>
      <c r="T14" s="57">
        <v>10.15</v>
      </c>
      <c r="U14" s="57">
        <f>1.2+T14</f>
        <v>11.35</v>
      </c>
      <c r="V14" s="57">
        <f>2.38+U14</f>
        <v>13.73</v>
      </c>
      <c r="W14" s="57">
        <f>1.98+V14</f>
        <v>15.71</v>
      </c>
      <c r="X14" s="57">
        <f>1.05+W14</f>
        <v>16.760000000000002</v>
      </c>
      <c r="Y14" s="57">
        <v>16.760000000000002</v>
      </c>
      <c r="Z14" s="57">
        <v>16.760000000000002</v>
      </c>
      <c r="AA14" s="57">
        <f>2.9+Z14</f>
        <v>19.66</v>
      </c>
      <c r="AB14" s="57">
        <v>19.66</v>
      </c>
      <c r="AC14" s="57">
        <v>19.66</v>
      </c>
      <c r="AD14" s="57">
        <v>19.66</v>
      </c>
      <c r="AE14" s="57">
        <f>0.7+AD14</f>
        <v>20.36</v>
      </c>
      <c r="AF14" s="57">
        <f>0.35+AE14</f>
        <v>20.71</v>
      </c>
      <c r="AG14" s="57">
        <f>0.53+AF14</f>
        <v>21.240000000000002</v>
      </c>
      <c r="AH14" s="57">
        <v>21.24</v>
      </c>
      <c r="AI14" s="57">
        <v>21.24</v>
      </c>
      <c r="AJ14" s="57"/>
    </row>
    <row r="15" spans="1:36" x14ac:dyDescent="0.25">
      <c r="A15" s="42" t="s">
        <v>541</v>
      </c>
      <c r="B15" s="57">
        <v>6</v>
      </c>
      <c r="C15" s="57">
        <v>6</v>
      </c>
      <c r="D15" s="57">
        <v>6</v>
      </c>
      <c r="E15" s="57">
        <v>6</v>
      </c>
      <c r="F15" s="57">
        <v>6</v>
      </c>
      <c r="G15" s="57">
        <v>6</v>
      </c>
      <c r="H15" s="57">
        <v>6</v>
      </c>
      <c r="I15" s="57">
        <v>6</v>
      </c>
      <c r="J15" s="57">
        <v>6</v>
      </c>
      <c r="K15" s="57">
        <v>6</v>
      </c>
      <c r="L15" s="57">
        <v>6</v>
      </c>
      <c r="M15" s="57">
        <v>6</v>
      </c>
      <c r="N15" s="57">
        <v>6.74</v>
      </c>
      <c r="O15" s="57">
        <v>7.64</v>
      </c>
      <c r="P15" s="57">
        <v>8.5399999999999991</v>
      </c>
      <c r="Q15" s="57">
        <v>8.76</v>
      </c>
      <c r="R15" s="57">
        <v>8.76</v>
      </c>
      <c r="S15" s="57">
        <v>8.76</v>
      </c>
      <c r="T15" s="57">
        <v>8.76</v>
      </c>
      <c r="U15" s="57">
        <v>8.76</v>
      </c>
      <c r="V15" s="57">
        <v>8.76</v>
      </c>
      <c r="W15" s="57">
        <v>8.76</v>
      </c>
      <c r="X15" s="57">
        <v>8.76</v>
      </c>
      <c r="Y15" s="57">
        <v>8.76</v>
      </c>
      <c r="Z15" s="57">
        <v>8.76</v>
      </c>
      <c r="AA15" s="57">
        <v>8.76</v>
      </c>
      <c r="AB15" s="57">
        <v>8.76</v>
      </c>
      <c r="AC15" s="57">
        <v>8.76</v>
      </c>
      <c r="AD15" s="57">
        <v>8.76</v>
      </c>
      <c r="AE15" s="57">
        <v>8.76</v>
      </c>
      <c r="AF15" s="57">
        <v>8.76</v>
      </c>
      <c r="AG15" s="57">
        <v>8.76</v>
      </c>
      <c r="AH15" s="57">
        <v>8.76</v>
      </c>
      <c r="AI15" s="57">
        <v>9.32</v>
      </c>
      <c r="AJ15" s="57"/>
    </row>
    <row r="16" spans="1:36" x14ac:dyDescent="0.25">
      <c r="A16" s="42" t="s">
        <v>542</v>
      </c>
      <c r="B16" s="57">
        <v>2.9510000000000001</v>
      </c>
      <c r="C16" s="57">
        <v>2.9510000000000001</v>
      </c>
      <c r="D16" s="57">
        <v>2.9510000000000001</v>
      </c>
      <c r="E16" s="57">
        <v>2.9510000000000001</v>
      </c>
      <c r="F16" s="57">
        <v>2.9510000000000001</v>
      </c>
      <c r="G16" s="57">
        <v>2.9510000000000001</v>
      </c>
      <c r="H16" s="57">
        <v>2.9510000000000001</v>
      </c>
      <c r="I16" s="57">
        <v>2.9510000000000001</v>
      </c>
      <c r="J16" s="57">
        <v>2.9510000000000001</v>
      </c>
      <c r="K16" s="57">
        <v>2.9510000000000001</v>
      </c>
      <c r="L16" s="57">
        <v>2.9510000000000001</v>
      </c>
      <c r="M16" s="57">
        <v>2.9510000000000001</v>
      </c>
      <c r="N16" s="57">
        <v>2.9510000000000001</v>
      </c>
      <c r="O16" s="57">
        <v>2.9510000000000001</v>
      </c>
      <c r="P16" s="57">
        <v>2.9510000000000001</v>
      </c>
      <c r="Q16" s="57">
        <v>2.9510000000000001</v>
      </c>
      <c r="R16" s="57">
        <v>3.407</v>
      </c>
      <c r="S16" s="57">
        <v>3.407</v>
      </c>
      <c r="T16" s="57">
        <v>3.407</v>
      </c>
      <c r="U16" s="57">
        <v>3.407</v>
      </c>
      <c r="V16" s="57">
        <v>3.407</v>
      </c>
      <c r="W16" s="57">
        <v>3.407</v>
      </c>
      <c r="X16" s="57">
        <v>3.407</v>
      </c>
      <c r="Y16" s="57">
        <v>3.407</v>
      </c>
      <c r="Z16" s="57">
        <v>3.407</v>
      </c>
      <c r="AA16" s="57">
        <v>3.407</v>
      </c>
      <c r="AB16" s="57">
        <v>3.407</v>
      </c>
      <c r="AC16" s="57">
        <v>3.407</v>
      </c>
      <c r="AD16" s="57">
        <v>3.407</v>
      </c>
      <c r="AE16" s="57">
        <v>3.407</v>
      </c>
      <c r="AF16" s="57">
        <v>3.407</v>
      </c>
      <c r="AG16" s="57">
        <v>3.407</v>
      </c>
      <c r="AH16" s="57">
        <v>3.407</v>
      </c>
      <c r="AI16" s="57">
        <v>3.56</v>
      </c>
      <c r="AJ16" s="57"/>
    </row>
    <row r="17" spans="1:36" x14ac:dyDescent="0.25">
      <c r="A17" s="42" t="s">
        <v>543</v>
      </c>
      <c r="B17" s="57">
        <v>19.111000000000001</v>
      </c>
      <c r="C17" s="57">
        <v>19.111000000000001</v>
      </c>
      <c r="D17" s="57">
        <v>19.111000000000001</v>
      </c>
      <c r="E17" s="57">
        <v>19.111000000000001</v>
      </c>
      <c r="F17" s="57">
        <v>19.111000000000001</v>
      </c>
      <c r="G17" s="57">
        <v>19.111000000000001</v>
      </c>
      <c r="H17" s="57">
        <v>19.111000000000001</v>
      </c>
      <c r="I17" s="57">
        <v>19.111000000000001</v>
      </c>
      <c r="J17" s="57">
        <v>19.111000000000001</v>
      </c>
      <c r="K17" s="57">
        <v>19.111000000000001</v>
      </c>
      <c r="L17" s="57">
        <v>19.111000000000001</v>
      </c>
      <c r="M17" s="57">
        <v>19.111000000000001</v>
      </c>
      <c r="N17" s="57">
        <v>19.111000000000001</v>
      </c>
      <c r="O17" s="57">
        <v>19.111000000000001</v>
      </c>
      <c r="P17" s="57">
        <v>19.111000000000001</v>
      </c>
      <c r="Q17" s="57">
        <v>19.111000000000001</v>
      </c>
      <c r="R17" s="57">
        <v>19.111000000000001</v>
      </c>
      <c r="S17" s="57">
        <v>19.111000000000001</v>
      </c>
      <c r="T17" s="57">
        <v>19.111000000000001</v>
      </c>
      <c r="U17" s="57">
        <v>19.111000000000001</v>
      </c>
      <c r="V17" s="57">
        <v>19.111000000000001</v>
      </c>
      <c r="W17" s="57">
        <v>19.111000000000001</v>
      </c>
      <c r="X17" s="57">
        <v>19.11</v>
      </c>
      <c r="Y17" s="57">
        <v>20.257000000000001</v>
      </c>
      <c r="Z17" s="57">
        <v>20.757000000000001</v>
      </c>
      <c r="AA17" s="57">
        <v>23.757000000000001</v>
      </c>
      <c r="AB17" s="57">
        <v>25.346</v>
      </c>
      <c r="AC17" s="57">
        <v>25.977</v>
      </c>
      <c r="AD17" s="57">
        <v>28.027000000000001</v>
      </c>
      <c r="AE17" s="57">
        <v>32.686</v>
      </c>
      <c r="AF17" s="57">
        <v>32.686</v>
      </c>
      <c r="AG17" s="57">
        <v>32.686</v>
      </c>
      <c r="AH17" s="57">
        <v>32.686</v>
      </c>
      <c r="AI17" s="57">
        <v>32.686</v>
      </c>
      <c r="AJ17" s="57"/>
    </row>
    <row r="18" spans="1:36" x14ac:dyDescent="0.25">
      <c r="A18" s="42" t="s">
        <v>544</v>
      </c>
      <c r="B18" s="40">
        <v>8</v>
      </c>
      <c r="C18" s="40">
        <v>8</v>
      </c>
      <c r="D18" s="40">
        <v>8</v>
      </c>
      <c r="E18" s="40">
        <v>8</v>
      </c>
      <c r="F18" s="40">
        <v>8</v>
      </c>
      <c r="G18" s="40">
        <v>8</v>
      </c>
      <c r="H18" s="40">
        <v>9</v>
      </c>
      <c r="I18" s="40">
        <v>9</v>
      </c>
      <c r="J18" s="40">
        <v>9</v>
      </c>
      <c r="K18" s="40">
        <v>9</v>
      </c>
      <c r="L18" s="40">
        <v>10</v>
      </c>
      <c r="M18" s="40">
        <v>12</v>
      </c>
      <c r="N18" s="40">
        <v>12</v>
      </c>
      <c r="O18" s="40">
        <v>12</v>
      </c>
      <c r="P18" s="40">
        <v>13</v>
      </c>
      <c r="Q18" s="40">
        <v>13</v>
      </c>
      <c r="R18" s="40">
        <v>15</v>
      </c>
      <c r="S18" s="40">
        <v>15</v>
      </c>
      <c r="T18" s="40">
        <v>15</v>
      </c>
      <c r="U18" s="40">
        <v>15</v>
      </c>
      <c r="V18" s="40">
        <v>15</v>
      </c>
      <c r="W18" s="40">
        <v>16.55</v>
      </c>
      <c r="X18" s="40">
        <v>16.55</v>
      </c>
      <c r="Y18" s="40">
        <v>16.55</v>
      </c>
      <c r="Z18" s="40">
        <v>16.55</v>
      </c>
      <c r="AA18" s="40">
        <v>16.55</v>
      </c>
      <c r="AB18" s="40">
        <v>16.55</v>
      </c>
      <c r="AC18" s="40">
        <v>16.55</v>
      </c>
      <c r="AD18" s="40">
        <v>16.55</v>
      </c>
      <c r="AE18" s="40">
        <v>16.55</v>
      </c>
      <c r="AF18" s="40">
        <v>16.55</v>
      </c>
      <c r="AG18" s="40">
        <v>16.55</v>
      </c>
      <c r="AH18" s="40">
        <v>16.55</v>
      </c>
      <c r="AI18" s="40">
        <v>16.55</v>
      </c>
      <c r="AJ18" s="57"/>
    </row>
    <row r="19" spans="1:36" s="39" customFormat="1" x14ac:dyDescent="0.25">
      <c r="A19" s="42" t="s">
        <v>545</v>
      </c>
      <c r="B19" s="57">
        <v>14.6</v>
      </c>
      <c r="C19" s="57">
        <v>14.6</v>
      </c>
      <c r="D19" s="57">
        <v>14.6</v>
      </c>
      <c r="E19" s="57">
        <v>14.6</v>
      </c>
      <c r="F19" s="57">
        <v>14.6</v>
      </c>
      <c r="G19" s="57">
        <v>16.8</v>
      </c>
      <c r="H19" s="57">
        <v>16.8</v>
      </c>
      <c r="I19" s="57">
        <v>16.8</v>
      </c>
      <c r="J19" s="57">
        <v>16.8</v>
      </c>
      <c r="K19" s="57">
        <v>16.8</v>
      </c>
      <c r="L19" s="57">
        <v>22.7</v>
      </c>
      <c r="M19" s="57">
        <v>22.7</v>
      </c>
      <c r="N19" s="57">
        <v>22.7</v>
      </c>
      <c r="O19" s="57">
        <v>22.7</v>
      </c>
      <c r="P19" s="57">
        <v>22.7</v>
      </c>
      <c r="Q19" s="57">
        <v>22.7</v>
      </c>
      <c r="R19" s="57">
        <v>22.7</v>
      </c>
      <c r="S19" s="57">
        <v>22.7</v>
      </c>
      <c r="T19" s="57">
        <v>22.7</v>
      </c>
      <c r="U19" s="57">
        <v>22.7</v>
      </c>
      <c r="V19" s="57">
        <v>22.7</v>
      </c>
      <c r="W19" s="57">
        <v>22.7</v>
      </c>
      <c r="X19" s="57">
        <v>22.7</v>
      </c>
      <c r="Y19" s="57">
        <v>22.7</v>
      </c>
      <c r="Z19" s="57">
        <v>22.7</v>
      </c>
      <c r="AA19" s="57">
        <v>23.58</v>
      </c>
      <c r="AB19" s="57">
        <v>23.58</v>
      </c>
      <c r="AC19" s="57">
        <v>26.4</v>
      </c>
      <c r="AD19" s="57">
        <v>27.3</v>
      </c>
      <c r="AE19" s="57">
        <v>28.5</v>
      </c>
      <c r="AF19" s="57">
        <v>29.74</v>
      </c>
      <c r="AG19" s="57">
        <v>29.74</v>
      </c>
      <c r="AH19" s="57">
        <v>29.74</v>
      </c>
      <c r="AI19" s="57">
        <v>30.19</v>
      </c>
      <c r="AJ19" s="57"/>
    </row>
    <row r="20" spans="1:36" x14ac:dyDescent="0.25">
      <c r="A20" s="42" t="s">
        <v>546</v>
      </c>
      <c r="B20" s="40">
        <v>0.95</v>
      </c>
      <c r="C20" s="40">
        <v>0.95</v>
      </c>
      <c r="D20" s="40">
        <v>0.95</v>
      </c>
      <c r="E20" s="40">
        <v>0.95</v>
      </c>
      <c r="F20" s="40">
        <v>0.95</v>
      </c>
      <c r="G20" s="40">
        <v>0.95</v>
      </c>
      <c r="H20" s="40">
        <v>0.95</v>
      </c>
      <c r="I20" s="40">
        <v>0.95</v>
      </c>
      <c r="J20" s="40">
        <v>0.95</v>
      </c>
      <c r="K20" s="40">
        <v>0.95</v>
      </c>
      <c r="L20" s="40">
        <v>0.95</v>
      </c>
      <c r="M20" s="40">
        <v>0.95</v>
      </c>
      <c r="N20" s="40">
        <v>0.95</v>
      </c>
      <c r="O20" s="40">
        <v>0.95</v>
      </c>
      <c r="P20" s="40">
        <v>0.95</v>
      </c>
      <c r="Q20" s="40">
        <v>0.95</v>
      </c>
      <c r="R20" s="40">
        <v>0.95</v>
      </c>
      <c r="S20" s="40">
        <v>0.95</v>
      </c>
      <c r="T20" s="40">
        <v>3.25</v>
      </c>
      <c r="U20" s="40">
        <v>6.7</v>
      </c>
      <c r="V20" s="40">
        <v>6.7</v>
      </c>
      <c r="W20" s="40">
        <v>6.7</v>
      </c>
      <c r="X20" s="40">
        <v>6.7</v>
      </c>
      <c r="Y20" s="40">
        <v>9.3000000000000007</v>
      </c>
      <c r="Z20" s="40">
        <v>9.3000000000000007</v>
      </c>
      <c r="AA20" s="40">
        <v>9.3000000000000007</v>
      </c>
      <c r="AB20" s="40">
        <v>9.3000000000000007</v>
      </c>
      <c r="AC20" s="40">
        <v>9.3000000000000007</v>
      </c>
      <c r="AD20" s="40">
        <v>9.3000000000000007</v>
      </c>
      <c r="AE20" s="40">
        <v>9.3000000000000007</v>
      </c>
      <c r="AF20" s="40">
        <v>10.6</v>
      </c>
      <c r="AG20" s="40">
        <v>11.1</v>
      </c>
      <c r="AH20" s="40">
        <v>11.38</v>
      </c>
      <c r="AI20" s="40">
        <v>11.56</v>
      </c>
      <c r="AJ20" s="57"/>
    </row>
    <row r="21" spans="1:36" x14ac:dyDescent="0.25">
      <c r="A21" s="42" t="s">
        <v>547</v>
      </c>
      <c r="B21" s="60">
        <v>16.399999999999999</v>
      </c>
      <c r="C21" s="60">
        <v>16.399999999999999</v>
      </c>
      <c r="D21" s="60">
        <v>16.399999999999999</v>
      </c>
      <c r="E21" s="60">
        <v>16.399999999999999</v>
      </c>
      <c r="F21" s="60">
        <v>16.399999999999999</v>
      </c>
      <c r="G21" s="60">
        <v>16.399999999999999</v>
      </c>
      <c r="H21" s="60">
        <v>16.399999999999999</v>
      </c>
      <c r="I21" s="60">
        <v>16.399999999999999</v>
      </c>
      <c r="J21" s="60">
        <v>16.399999999999999</v>
      </c>
      <c r="K21" s="60">
        <v>16.399999999999999</v>
      </c>
      <c r="L21" s="60">
        <v>16.399999999999999</v>
      </c>
      <c r="M21" s="60">
        <v>16.399999999999999</v>
      </c>
      <c r="N21" s="57">
        <v>16.398869999999999</v>
      </c>
      <c r="O21" s="57">
        <v>16.398869999999999</v>
      </c>
      <c r="P21" s="57">
        <v>16.398869999999999</v>
      </c>
      <c r="Q21" s="57">
        <v>16.398869999999999</v>
      </c>
      <c r="R21" s="57">
        <v>16.398869999999999</v>
      </c>
      <c r="S21" s="57">
        <v>16.398869999999999</v>
      </c>
      <c r="T21" s="57">
        <v>16.398869999999999</v>
      </c>
      <c r="U21" s="57">
        <v>16.398869999999999</v>
      </c>
      <c r="V21" s="57">
        <v>16.398869999999999</v>
      </c>
      <c r="W21" s="57">
        <v>16.398869999999999</v>
      </c>
      <c r="X21" s="57">
        <v>16.398869999999999</v>
      </c>
      <c r="Y21" s="57">
        <v>16.398869999999999</v>
      </c>
      <c r="Z21" s="57">
        <v>16.398869999999999</v>
      </c>
      <c r="AA21" s="57">
        <v>16.398869999999999</v>
      </c>
      <c r="AB21" s="57">
        <v>16.398869999999999</v>
      </c>
      <c r="AC21" s="57">
        <v>16.398869999999999</v>
      </c>
      <c r="AD21" s="57">
        <v>19.16187</v>
      </c>
      <c r="AE21" s="57">
        <v>19.16187</v>
      </c>
      <c r="AF21" s="57">
        <v>19.70187</v>
      </c>
      <c r="AG21" s="57">
        <v>19.70187</v>
      </c>
      <c r="AH21" s="40">
        <v>19.7</v>
      </c>
      <c r="AI21" s="40">
        <v>20.03</v>
      </c>
      <c r="AJ21" s="57"/>
    </row>
    <row r="22" spans="1:36" x14ac:dyDescent="0.25">
      <c r="A22" s="42" t="s">
        <v>548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v>0</v>
      </c>
      <c r="R22" s="57">
        <v>0</v>
      </c>
      <c r="S22" s="57">
        <v>0</v>
      </c>
      <c r="T22" s="57">
        <v>0</v>
      </c>
      <c r="U22" s="57">
        <v>0.26</v>
      </c>
      <c r="V22" s="57">
        <v>0.26</v>
      </c>
      <c r="W22" s="57">
        <v>0.26</v>
      </c>
      <c r="X22" s="57">
        <v>0.26</v>
      </c>
      <c r="Y22" s="57">
        <v>0.26</v>
      </c>
      <c r="Z22" s="57">
        <v>0.42099999999999999</v>
      </c>
      <c r="AA22" s="57">
        <v>0.60099999999999998</v>
      </c>
      <c r="AB22" s="57">
        <v>0.96099999999999997</v>
      </c>
      <c r="AC22" s="57">
        <v>1.516</v>
      </c>
      <c r="AD22" s="57">
        <v>1.516</v>
      </c>
      <c r="AE22" s="57">
        <v>1.667</v>
      </c>
      <c r="AF22" s="57">
        <v>2.2410000000000001</v>
      </c>
      <c r="AG22" s="57">
        <v>2.601</v>
      </c>
      <c r="AH22" s="57">
        <v>2.601</v>
      </c>
      <c r="AI22" s="57">
        <v>2.601</v>
      </c>
      <c r="AJ22" s="57"/>
    </row>
    <row r="23" spans="1:36" x14ac:dyDescent="0.25">
      <c r="A23" s="42" t="s">
        <v>549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57">
        <v>13.517300000000001</v>
      </c>
      <c r="U23" s="57">
        <v>13.517300000000001</v>
      </c>
      <c r="V23" s="57">
        <v>14.802</v>
      </c>
      <c r="W23" s="57">
        <v>14.802</v>
      </c>
      <c r="X23" s="57">
        <v>14.802</v>
      </c>
      <c r="Y23" s="57">
        <v>14.802</v>
      </c>
      <c r="Z23" s="57">
        <v>14.802</v>
      </c>
      <c r="AA23" s="57">
        <v>14.802</v>
      </c>
      <c r="AB23" s="57">
        <v>14.802</v>
      </c>
      <c r="AC23" s="57">
        <v>14.802</v>
      </c>
      <c r="AD23" s="57">
        <v>14.802</v>
      </c>
      <c r="AE23" s="57">
        <v>14.802</v>
      </c>
      <c r="AF23" s="57">
        <v>14.802</v>
      </c>
      <c r="AG23" s="57">
        <v>14.802</v>
      </c>
      <c r="AH23" s="57">
        <v>14.802</v>
      </c>
      <c r="AI23" s="57">
        <v>14.802</v>
      </c>
      <c r="AJ23" s="57"/>
    </row>
    <row r="24" spans="1:36" x14ac:dyDescent="0.25">
      <c r="A24" s="42" t="s">
        <v>550</v>
      </c>
      <c r="B24" s="57">
        <v>6.4880000000000004</v>
      </c>
      <c r="C24" s="57">
        <v>6.4880000000000004</v>
      </c>
      <c r="D24" s="57">
        <v>6.4880000000000004</v>
      </c>
      <c r="E24" s="57">
        <v>6.4880000000000004</v>
      </c>
      <c r="F24" s="57">
        <v>6.4880000000000004</v>
      </c>
      <c r="G24" s="57">
        <v>8.25</v>
      </c>
      <c r="H24" s="57">
        <v>6.4880000000000004</v>
      </c>
      <c r="I24" s="57">
        <v>6.4880000000000004</v>
      </c>
      <c r="J24" s="57">
        <v>6.4880000000000004</v>
      </c>
      <c r="K24" s="57">
        <v>6.4880000000000004</v>
      </c>
      <c r="L24" s="57">
        <v>6.4880000000000004</v>
      </c>
      <c r="M24" s="57">
        <v>6.4880000000000004</v>
      </c>
      <c r="N24" s="57">
        <v>6.4880000000000004</v>
      </c>
      <c r="O24" s="57">
        <v>6.4880000000000004</v>
      </c>
      <c r="P24" s="57">
        <v>6.4880000000000004</v>
      </c>
      <c r="Q24" s="57">
        <v>6.4880000000000004</v>
      </c>
      <c r="R24" s="57">
        <v>6.4880000000000004</v>
      </c>
      <c r="S24" s="57">
        <v>6.4880000000000004</v>
      </c>
      <c r="T24" s="57">
        <v>6.4880000000000004</v>
      </c>
      <c r="U24" s="57">
        <v>6.4880000000000004</v>
      </c>
      <c r="V24" s="57">
        <v>6.4880000000000004</v>
      </c>
      <c r="W24" s="57">
        <v>6.4880000000000004</v>
      </c>
      <c r="X24" s="57">
        <v>6.4880000000000004</v>
      </c>
      <c r="Y24" s="57">
        <v>8.25</v>
      </c>
      <c r="Z24" s="57">
        <v>8.25</v>
      </c>
      <c r="AA24" s="57">
        <v>8.25</v>
      </c>
      <c r="AB24" s="57">
        <v>8.25</v>
      </c>
      <c r="AC24" s="57">
        <v>8.25</v>
      </c>
      <c r="AD24" s="57">
        <v>9.1050000000000004</v>
      </c>
      <c r="AE24" s="57">
        <v>9.6639999999999997</v>
      </c>
      <c r="AF24" s="57">
        <v>10.199999999999999</v>
      </c>
      <c r="AG24" s="57">
        <v>10.616</v>
      </c>
      <c r="AH24" s="40">
        <v>10.87</v>
      </c>
      <c r="AI24" s="40">
        <v>11.053000000000001</v>
      </c>
      <c r="AJ24" s="57"/>
    </row>
    <row r="25" spans="1:36" x14ac:dyDescent="0.25">
      <c r="A25" s="42" t="s">
        <v>551</v>
      </c>
      <c r="B25" s="57">
        <v>8.4499999999999993</v>
      </c>
      <c r="C25" s="57">
        <v>8.4499999999999993</v>
      </c>
      <c r="D25" s="57">
        <v>8.4499999999999993</v>
      </c>
      <c r="E25" s="57">
        <v>8.4499999999999993</v>
      </c>
      <c r="F25" s="57">
        <v>8.4499999999999993</v>
      </c>
      <c r="G25" s="57">
        <v>8.4499999999999993</v>
      </c>
      <c r="H25" s="57">
        <v>8.4499999999999993</v>
      </c>
      <c r="I25" s="57">
        <v>8.4499999999999993</v>
      </c>
      <c r="J25" s="57">
        <v>8.4499999999999993</v>
      </c>
      <c r="K25" s="57">
        <v>8.4499999999999993</v>
      </c>
      <c r="L25" s="57">
        <v>8.4499999999999993</v>
      </c>
      <c r="M25" s="57">
        <v>8.4499999999999993</v>
      </c>
      <c r="N25" s="57">
        <v>8.4499999999999993</v>
      </c>
      <c r="O25" s="57">
        <v>8.4499999999999993</v>
      </c>
      <c r="P25" s="57">
        <v>8.4499999999999993</v>
      </c>
      <c r="Q25" s="57">
        <v>8.4499999999999993</v>
      </c>
      <c r="R25" s="57">
        <v>8.4499999999999993</v>
      </c>
      <c r="S25" s="57">
        <v>8.4499999999999993</v>
      </c>
      <c r="T25" s="57">
        <v>8.4499999999999993</v>
      </c>
      <c r="U25" s="57">
        <v>8.4499999999999993</v>
      </c>
      <c r="V25" s="57">
        <v>8.4499999999999993</v>
      </c>
      <c r="W25" s="57">
        <v>8.4499999999999993</v>
      </c>
      <c r="X25" s="57">
        <v>8.4499999999999993</v>
      </c>
      <c r="Y25" s="57">
        <v>8.4499999999999993</v>
      </c>
      <c r="Z25" s="57">
        <v>8.4499999999999993</v>
      </c>
      <c r="AA25" s="57">
        <v>8.4499999999999993</v>
      </c>
      <c r="AB25" s="57">
        <v>8.4499999999999993</v>
      </c>
      <c r="AC25" s="57">
        <v>8.4499999999999993</v>
      </c>
      <c r="AD25" s="57">
        <v>8.4499999999999993</v>
      </c>
      <c r="AE25" s="57">
        <v>8.4499999999999993</v>
      </c>
      <c r="AF25" s="57">
        <v>8.4499999999999993</v>
      </c>
      <c r="AG25" s="57">
        <v>8.4499999999999993</v>
      </c>
      <c r="AH25" s="57">
        <v>8.4499999999999993</v>
      </c>
      <c r="AI25" s="57">
        <v>8.4499999999999993</v>
      </c>
      <c r="AJ25" s="57"/>
    </row>
    <row r="26" spans="1:36" x14ac:dyDescent="0.25">
      <c r="A26" s="42" t="s">
        <v>552</v>
      </c>
      <c r="B26" s="57">
        <v>15.27</v>
      </c>
      <c r="C26" s="57">
        <v>15.27</v>
      </c>
      <c r="D26" s="57">
        <v>15.27</v>
      </c>
      <c r="E26" s="57">
        <v>15.27</v>
      </c>
      <c r="F26" s="57">
        <v>15.27</v>
      </c>
      <c r="G26" s="57">
        <v>15.27</v>
      </c>
      <c r="H26" s="57">
        <v>15.27</v>
      </c>
      <c r="I26" s="57">
        <v>15.27</v>
      </c>
      <c r="J26" s="57">
        <v>15.27</v>
      </c>
      <c r="K26" s="57">
        <v>15.27</v>
      </c>
      <c r="L26" s="57">
        <v>15.27</v>
      </c>
      <c r="M26" s="57">
        <v>15.94</v>
      </c>
      <c r="N26" s="57">
        <v>17.14</v>
      </c>
      <c r="O26" s="57">
        <v>17.739999999999998</v>
      </c>
      <c r="P26" s="57">
        <v>17.739999999999998</v>
      </c>
      <c r="Q26" s="57">
        <v>17.739999999999998</v>
      </c>
      <c r="R26" s="57">
        <v>17.739999999999998</v>
      </c>
      <c r="S26" s="57">
        <v>17.739999999999998</v>
      </c>
      <c r="T26" s="57">
        <v>17.739999999999998</v>
      </c>
      <c r="U26" s="57">
        <v>17.739999999999998</v>
      </c>
      <c r="V26" s="57">
        <v>17.739999999999998</v>
      </c>
      <c r="W26" s="57">
        <v>17.739999999999998</v>
      </c>
      <c r="X26" s="57">
        <v>17.739999999999998</v>
      </c>
      <c r="Y26" s="57">
        <v>17.739999999999998</v>
      </c>
      <c r="Z26" s="57">
        <v>17.739999999999998</v>
      </c>
      <c r="AA26" s="57">
        <v>17.739999999999998</v>
      </c>
      <c r="AB26" s="57">
        <v>17.739999999999998</v>
      </c>
      <c r="AC26" s="57">
        <v>17.739999999999998</v>
      </c>
      <c r="AD26" s="57">
        <v>17.739999999999998</v>
      </c>
      <c r="AE26" s="57">
        <v>17.940000000000001</v>
      </c>
      <c r="AF26" s="57">
        <v>17.940000000000001</v>
      </c>
      <c r="AG26" s="57">
        <v>17.95</v>
      </c>
      <c r="AH26" s="57">
        <v>17.95</v>
      </c>
      <c r="AI26" s="57">
        <v>17.95</v>
      </c>
      <c r="AJ26" s="57"/>
    </row>
    <row r="27" spans="1:36" x14ac:dyDescent="0.25">
      <c r="A27" s="42" t="s">
        <v>553</v>
      </c>
      <c r="B27" s="57">
        <v>15.06</v>
      </c>
      <c r="C27" s="57">
        <v>15.06</v>
      </c>
      <c r="D27" s="57">
        <v>15.06</v>
      </c>
      <c r="E27" s="57">
        <v>15.06</v>
      </c>
      <c r="F27" s="57">
        <v>15.06</v>
      </c>
      <c r="G27" s="57">
        <v>15.06</v>
      </c>
      <c r="H27" s="57">
        <v>15.06</v>
      </c>
      <c r="I27" s="57">
        <v>15.06</v>
      </c>
      <c r="J27" s="57">
        <v>15.06</v>
      </c>
      <c r="K27" s="57">
        <v>15.06</v>
      </c>
      <c r="L27" s="57">
        <v>16.98</v>
      </c>
      <c r="M27" s="57">
        <v>16.98</v>
      </c>
      <c r="N27" s="57">
        <v>16.98</v>
      </c>
      <c r="O27" s="57">
        <v>16.98</v>
      </c>
      <c r="P27" s="57">
        <v>16.98</v>
      </c>
      <c r="Q27" s="57">
        <v>16.98</v>
      </c>
      <c r="R27" s="57">
        <v>16.98</v>
      </c>
      <c r="S27" s="57">
        <v>16.98</v>
      </c>
      <c r="T27" s="57">
        <v>16.98</v>
      </c>
      <c r="U27" s="57">
        <v>20.55</v>
      </c>
      <c r="V27" s="57">
        <v>21.05</v>
      </c>
      <c r="W27" s="57">
        <v>22.56</v>
      </c>
      <c r="X27" s="57">
        <v>22.56</v>
      </c>
      <c r="Y27" s="57">
        <v>23.03</v>
      </c>
      <c r="Z27" s="57">
        <v>23.03</v>
      </c>
      <c r="AA27" s="57">
        <v>23.03</v>
      </c>
      <c r="AB27" s="57">
        <v>23.03</v>
      </c>
      <c r="AC27" s="57">
        <v>23.03</v>
      </c>
      <c r="AD27" s="57">
        <v>23.03</v>
      </c>
      <c r="AE27" s="57">
        <v>23.03</v>
      </c>
      <c r="AF27" s="57">
        <v>23.03</v>
      </c>
      <c r="AG27" s="57">
        <v>26.03</v>
      </c>
      <c r="AH27" s="57">
        <v>26.03</v>
      </c>
      <c r="AI27" s="57">
        <v>26.03</v>
      </c>
      <c r="AJ27" s="57"/>
    </row>
    <row r="28" spans="1:36" x14ac:dyDescent="0.25">
      <c r="A28" s="42" t="s">
        <v>554</v>
      </c>
      <c r="B28" s="57" t="s">
        <v>629</v>
      </c>
      <c r="C28" s="57">
        <v>74.150000000000006</v>
      </c>
      <c r="D28" s="57">
        <v>74.150000000000006</v>
      </c>
      <c r="E28" s="57">
        <v>74.150000000000006</v>
      </c>
      <c r="F28" s="57">
        <v>74.150000000000006</v>
      </c>
      <c r="G28" s="57">
        <v>74.150000000000006</v>
      </c>
      <c r="H28" s="57">
        <v>74.150000000000006</v>
      </c>
      <c r="I28" s="57">
        <v>76.25</v>
      </c>
      <c r="J28" s="57">
        <v>79.040000000000006</v>
      </c>
      <c r="K28" s="57">
        <v>83.7</v>
      </c>
      <c r="L28" s="57">
        <v>88.8</v>
      </c>
      <c r="M28" s="57">
        <v>94.7</v>
      </c>
      <c r="N28" s="57">
        <v>99.2</v>
      </c>
      <c r="O28" s="57">
        <v>104.7</v>
      </c>
      <c r="P28" s="57">
        <v>107.3</v>
      </c>
      <c r="Q28" s="57">
        <v>111.7</v>
      </c>
      <c r="R28" s="57">
        <v>117.1</v>
      </c>
      <c r="S28" s="57">
        <v>119.6</v>
      </c>
      <c r="T28" s="57">
        <v>123.2</v>
      </c>
      <c r="U28" s="57">
        <v>127.3</v>
      </c>
      <c r="V28" s="57">
        <v>130.5</v>
      </c>
      <c r="W28" s="57">
        <v>132.30000000000001</v>
      </c>
      <c r="X28" s="57">
        <v>134.1</v>
      </c>
      <c r="Y28" s="57">
        <v>136.4</v>
      </c>
      <c r="Z28" s="57">
        <v>137.12</v>
      </c>
      <c r="AA28" s="57">
        <v>144.77000000000001</v>
      </c>
      <c r="AB28" s="57">
        <v>146.5</v>
      </c>
      <c r="AC28" s="57">
        <v>148.69999999999999</v>
      </c>
      <c r="AD28" s="57">
        <v>150.15</v>
      </c>
      <c r="AE28" s="57">
        <v>152.6</v>
      </c>
      <c r="AF28" s="57">
        <v>153.63999999999999</v>
      </c>
      <c r="AG28" s="57">
        <v>153.63999999999999</v>
      </c>
      <c r="AH28" s="57">
        <v>156.11000000000001</v>
      </c>
      <c r="AI28" s="57">
        <v>163.82</v>
      </c>
      <c r="AJ28" s="57"/>
    </row>
    <row r="29" spans="1:36" x14ac:dyDescent="0.25">
      <c r="A29" s="42" t="s">
        <v>555</v>
      </c>
      <c r="B29" s="60"/>
      <c r="C29" s="60"/>
      <c r="D29" s="60"/>
      <c r="E29" s="60"/>
      <c r="F29" s="60"/>
      <c r="G29" s="60"/>
      <c r="H29" s="57">
        <v>2.0569999999999999</v>
      </c>
      <c r="I29" s="57">
        <v>2.907</v>
      </c>
      <c r="J29" s="57">
        <v>3.6869999999999998</v>
      </c>
      <c r="K29" s="57">
        <v>3.6869999999999998</v>
      </c>
      <c r="L29" s="57">
        <v>3.6869999999999998</v>
      </c>
      <c r="M29" s="57">
        <v>3.927</v>
      </c>
      <c r="N29" s="57">
        <v>6.6269999999999998</v>
      </c>
      <c r="O29" s="57">
        <v>6.6269999999999998</v>
      </c>
      <c r="P29" s="57">
        <v>7.6269999999999998</v>
      </c>
      <c r="Q29" s="57">
        <v>7.6269999999999998</v>
      </c>
      <c r="R29" s="57">
        <v>7.6269999999999998</v>
      </c>
      <c r="S29" s="57">
        <v>7.6269999999999998</v>
      </c>
      <c r="T29" s="57">
        <v>7.6269999999999998</v>
      </c>
      <c r="U29" s="57">
        <v>7.6269999999999998</v>
      </c>
      <c r="V29" s="57">
        <v>7.6269999999999998</v>
      </c>
      <c r="W29" s="57">
        <v>7.6269999999999998</v>
      </c>
      <c r="X29" s="57">
        <v>7.6269999999999998</v>
      </c>
      <c r="Y29" s="57">
        <v>7.6269999999999998</v>
      </c>
      <c r="Z29" s="57">
        <v>7.6269999999999998</v>
      </c>
      <c r="AA29" s="57">
        <v>8.077</v>
      </c>
      <c r="AB29" s="57">
        <v>8.4770000000000003</v>
      </c>
      <c r="AC29" s="57">
        <v>8.4770000000000003</v>
      </c>
      <c r="AD29" s="57">
        <v>10.276999999999999</v>
      </c>
      <c r="AE29" s="57">
        <v>10.276999999999999</v>
      </c>
      <c r="AF29" s="57">
        <v>10.537000000000001</v>
      </c>
      <c r="AG29" s="57">
        <v>11.737</v>
      </c>
      <c r="AH29" s="57">
        <v>11.737</v>
      </c>
      <c r="AI29" s="57">
        <v>11.737</v>
      </c>
      <c r="AJ29" s="57"/>
    </row>
    <row r="30" spans="1:36" x14ac:dyDescent="0.25">
      <c r="A30" s="42" t="s">
        <v>556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57">
        <v>18.14</v>
      </c>
      <c r="AH30" s="57">
        <v>18.14</v>
      </c>
      <c r="AI30" s="57">
        <v>18.14</v>
      </c>
      <c r="AJ30" s="57"/>
    </row>
    <row r="31" spans="1:36" s="39" customFormat="1" x14ac:dyDescent="0.25">
      <c r="A31" s="42" t="s">
        <v>690</v>
      </c>
      <c r="B31" s="57">
        <v>112.134</v>
      </c>
      <c r="C31" s="57">
        <v>112.134</v>
      </c>
      <c r="D31" s="57">
        <v>112.134</v>
      </c>
      <c r="E31" s="57">
        <v>112.134</v>
      </c>
      <c r="F31" s="57">
        <v>112.134</v>
      </c>
      <c r="G31" s="57">
        <v>112.134</v>
      </c>
      <c r="H31" s="57">
        <v>112.134</v>
      </c>
      <c r="I31" s="57">
        <v>112.134</v>
      </c>
      <c r="J31" s="57">
        <v>112.134</v>
      </c>
      <c r="K31" s="57">
        <v>112.134</v>
      </c>
      <c r="L31" s="57">
        <v>112.134</v>
      </c>
      <c r="M31" s="57">
        <v>112.134</v>
      </c>
      <c r="N31" s="57">
        <v>112.134</v>
      </c>
      <c r="O31" s="57">
        <v>112.134</v>
      </c>
      <c r="P31" s="57">
        <v>112.134</v>
      </c>
      <c r="Q31" s="57">
        <v>112.134</v>
      </c>
      <c r="R31" s="57">
        <v>112.134</v>
      </c>
      <c r="S31" s="57">
        <v>112.134</v>
      </c>
      <c r="T31" s="57">
        <v>112.134</v>
      </c>
      <c r="U31" s="57">
        <v>112.134</v>
      </c>
      <c r="V31" s="57">
        <v>112.535</v>
      </c>
      <c r="W31" s="57">
        <v>114.64</v>
      </c>
      <c r="X31" s="57">
        <v>115.685</v>
      </c>
      <c r="Y31" s="57">
        <v>116.03</v>
      </c>
      <c r="Z31" s="57">
        <v>116.43</v>
      </c>
      <c r="AA31" s="57">
        <v>116.83</v>
      </c>
      <c r="AB31" s="57">
        <v>117.38</v>
      </c>
      <c r="AC31" s="57">
        <v>117.88</v>
      </c>
      <c r="AD31" s="57">
        <v>118.08</v>
      </c>
      <c r="AE31" s="57">
        <v>118.53</v>
      </c>
      <c r="AF31" s="57">
        <v>119.38</v>
      </c>
      <c r="AG31" s="57">
        <v>120.38</v>
      </c>
      <c r="AH31" s="57">
        <v>122.73</v>
      </c>
      <c r="AI31" s="57">
        <v>123.03</v>
      </c>
      <c r="AJ31" s="57"/>
    </row>
    <row r="32" spans="1:36" x14ac:dyDescent="0.25">
      <c r="A32" s="42" t="s">
        <v>557</v>
      </c>
      <c r="B32" s="60"/>
      <c r="C32" s="60"/>
      <c r="D32" s="60"/>
      <c r="E32" s="60"/>
      <c r="F32" s="60"/>
      <c r="G32" s="60"/>
      <c r="H32" s="60"/>
      <c r="I32" s="57">
        <v>37.5</v>
      </c>
      <c r="J32" s="57">
        <v>38.1</v>
      </c>
      <c r="K32" s="57">
        <v>39.200000000000003</v>
      </c>
      <c r="L32" s="57">
        <v>39.200000000000003</v>
      </c>
      <c r="M32" s="57">
        <v>40.799999999999997</v>
      </c>
      <c r="N32" s="57">
        <v>41.1</v>
      </c>
      <c r="O32" s="57">
        <v>41.9</v>
      </c>
      <c r="P32" s="57">
        <v>42.5</v>
      </c>
      <c r="Q32" s="57">
        <v>44.5</v>
      </c>
      <c r="R32" s="57">
        <v>45.3</v>
      </c>
      <c r="S32" s="57">
        <v>45.3</v>
      </c>
      <c r="T32" s="57">
        <v>46</v>
      </c>
      <c r="U32" s="57">
        <v>46</v>
      </c>
      <c r="V32" s="57">
        <v>47.2</v>
      </c>
      <c r="W32" s="57">
        <v>48.2</v>
      </c>
      <c r="X32" s="57">
        <v>48.2</v>
      </c>
      <c r="Y32" s="57">
        <v>49</v>
      </c>
      <c r="Z32" s="57">
        <v>49.5</v>
      </c>
      <c r="AA32" s="57">
        <v>49.5</v>
      </c>
      <c r="AB32" s="57">
        <v>49.8</v>
      </c>
      <c r="AC32" s="57">
        <v>49.8</v>
      </c>
      <c r="AD32" s="57">
        <v>49.8</v>
      </c>
      <c r="AE32" s="57">
        <v>50.2</v>
      </c>
      <c r="AF32" s="57">
        <v>50.2</v>
      </c>
      <c r="AG32" s="57">
        <v>50.7</v>
      </c>
      <c r="AH32" s="57">
        <v>50.77</v>
      </c>
      <c r="AI32" s="57">
        <v>50.77</v>
      </c>
      <c r="AJ32" s="57"/>
    </row>
    <row r="33" spans="1:36" s="36" customFormat="1" x14ac:dyDescent="0.25">
      <c r="A33" s="43" t="s">
        <v>696</v>
      </c>
      <c r="B33" s="35">
        <f t="shared" ref="B33:AJ33" si="0">SUM(B2:B32)</f>
        <v>268.97825</v>
      </c>
      <c r="C33" s="35">
        <f t="shared" si="0"/>
        <v>343.12824999999998</v>
      </c>
      <c r="D33" s="35">
        <f t="shared" si="0"/>
        <v>343.12824999999998</v>
      </c>
      <c r="E33" s="35">
        <f t="shared" si="0"/>
        <v>343.12824999999998</v>
      </c>
      <c r="F33" s="35">
        <f t="shared" si="0"/>
        <v>343.12824999999998</v>
      </c>
      <c r="G33" s="35">
        <f t="shared" si="0"/>
        <v>347.09025000000003</v>
      </c>
      <c r="H33" s="35">
        <f t="shared" si="0"/>
        <v>363.23525000000001</v>
      </c>
      <c r="I33" s="35">
        <f t="shared" si="0"/>
        <v>405.70425</v>
      </c>
      <c r="J33" s="35">
        <f t="shared" si="0"/>
        <v>411.67425000000003</v>
      </c>
      <c r="K33" s="35">
        <f t="shared" si="0"/>
        <v>418.63425000000001</v>
      </c>
      <c r="L33" s="35">
        <f t="shared" si="0"/>
        <v>433.58425</v>
      </c>
      <c r="M33" s="35">
        <f t="shared" si="0"/>
        <v>447.26953000000003</v>
      </c>
      <c r="N33" s="35">
        <f t="shared" si="0"/>
        <v>465.21115000000003</v>
      </c>
      <c r="O33" s="35">
        <f t="shared" si="0"/>
        <v>476.49114999999995</v>
      </c>
      <c r="P33" s="35">
        <f t="shared" si="0"/>
        <v>484.05315000000002</v>
      </c>
      <c r="Q33" s="35">
        <f t="shared" si="0"/>
        <v>492.39136999999999</v>
      </c>
      <c r="R33" s="35">
        <f t="shared" si="0"/>
        <v>504.04336999999998</v>
      </c>
      <c r="S33" s="35">
        <f t="shared" si="0"/>
        <v>511.22136999999998</v>
      </c>
      <c r="T33" s="35">
        <f t="shared" si="0"/>
        <v>542.43667000000005</v>
      </c>
      <c r="U33" s="35">
        <f t="shared" si="0"/>
        <v>559.47266999999999</v>
      </c>
      <c r="V33" s="35">
        <f t="shared" si="0"/>
        <v>622.03237000000001</v>
      </c>
      <c r="W33" s="35">
        <f t="shared" si="0"/>
        <v>639.92735000000005</v>
      </c>
      <c r="X33" s="35">
        <f t="shared" si="0"/>
        <v>652.85135000000002</v>
      </c>
      <c r="Y33" s="35">
        <f t="shared" si="0"/>
        <v>667.49035000000003</v>
      </c>
      <c r="Z33" s="35">
        <f t="shared" si="0"/>
        <v>675.58135000000004</v>
      </c>
      <c r="AA33" s="35">
        <f t="shared" si="0"/>
        <v>691.31135000000006</v>
      </c>
      <c r="AB33" s="35">
        <f t="shared" si="0"/>
        <v>720.02035000000001</v>
      </c>
      <c r="AC33" s="35">
        <f t="shared" si="0"/>
        <v>728.13634999999999</v>
      </c>
      <c r="AD33" s="35">
        <f t="shared" si="0"/>
        <v>741.38435000000015</v>
      </c>
      <c r="AE33" s="35">
        <f t="shared" si="0"/>
        <v>757.13335000000018</v>
      </c>
      <c r="AF33" s="35">
        <f t="shared" si="0"/>
        <v>769.95835000000011</v>
      </c>
      <c r="AG33" s="35">
        <f t="shared" si="0"/>
        <v>798.31335000000001</v>
      </c>
      <c r="AH33" s="35">
        <f t="shared" si="0"/>
        <v>811.40899999999999</v>
      </c>
      <c r="AI33" s="35">
        <f t="shared" si="0"/>
        <v>822.96499999999992</v>
      </c>
      <c r="AJ33" s="35">
        <f t="shared" si="0"/>
        <v>15.6</v>
      </c>
    </row>
    <row r="34" spans="1:36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59"/>
  <sheetViews>
    <sheetView topLeftCell="A5" zoomScale="70" zoomScaleNormal="70" workbookViewId="0">
      <selection activeCell="B2" sqref="B2:AJ57"/>
    </sheetView>
  </sheetViews>
  <sheetFormatPr defaultRowHeight="14.25" x14ac:dyDescent="0.25"/>
  <cols>
    <col min="1" max="1" width="39.85546875" style="22" bestFit="1" customWidth="1"/>
    <col min="2" max="33" width="9.140625" style="22"/>
    <col min="34" max="34" width="9.42578125" style="22" bestFit="1" customWidth="1"/>
    <col min="35" max="16384" width="9.140625" style="22"/>
  </cols>
  <sheetData>
    <row r="1" spans="1:36" ht="17.25" x14ac:dyDescent="0.25">
      <c r="A1" s="20" t="s">
        <v>16</v>
      </c>
      <c r="B1" s="56" t="s">
        <v>149</v>
      </c>
      <c r="C1" s="56" t="s">
        <v>150</v>
      </c>
      <c r="D1" s="56" t="s">
        <v>151</v>
      </c>
      <c r="E1" s="56" t="s">
        <v>152</v>
      </c>
      <c r="F1" s="56" t="s">
        <v>153</v>
      </c>
      <c r="G1" s="56" t="s">
        <v>154</v>
      </c>
      <c r="H1" s="56" t="s">
        <v>155</v>
      </c>
      <c r="I1" s="56" t="s">
        <v>156</v>
      </c>
      <c r="J1" s="56" t="s">
        <v>157</v>
      </c>
      <c r="K1" s="56" t="s">
        <v>158</v>
      </c>
      <c r="L1" s="56" t="s">
        <v>159</v>
      </c>
      <c r="M1" s="56" t="s">
        <v>160</v>
      </c>
      <c r="N1" s="56" t="s">
        <v>161</v>
      </c>
      <c r="O1" s="56" t="s">
        <v>162</v>
      </c>
      <c r="P1" s="56" t="s">
        <v>163</v>
      </c>
      <c r="Q1" s="56" t="s">
        <v>164</v>
      </c>
      <c r="R1" s="56" t="s">
        <v>165</v>
      </c>
      <c r="S1" s="56" t="s">
        <v>166</v>
      </c>
      <c r="T1" s="56" t="s">
        <v>167</v>
      </c>
      <c r="U1" s="56" t="s">
        <v>168</v>
      </c>
      <c r="V1" s="56" t="s">
        <v>169</v>
      </c>
      <c r="W1" s="56" t="s">
        <v>170</v>
      </c>
      <c r="X1" s="56" t="s">
        <v>171</v>
      </c>
      <c r="Y1" s="56" t="s">
        <v>172</v>
      </c>
      <c r="Z1" s="56" t="s">
        <v>173</v>
      </c>
      <c r="AA1" s="56" t="s">
        <v>174</v>
      </c>
      <c r="AB1" s="56" t="s">
        <v>175</v>
      </c>
      <c r="AC1" s="56" t="s">
        <v>176</v>
      </c>
      <c r="AD1" s="56" t="s">
        <v>177</v>
      </c>
      <c r="AE1" s="56" t="s">
        <v>178</v>
      </c>
      <c r="AF1" s="56" t="s">
        <v>179</v>
      </c>
      <c r="AG1" s="56" t="s">
        <v>180</v>
      </c>
      <c r="AH1" s="56" t="s">
        <v>561</v>
      </c>
      <c r="AI1" s="56" t="s">
        <v>678</v>
      </c>
      <c r="AJ1" s="56" t="s">
        <v>695</v>
      </c>
    </row>
    <row r="2" spans="1:36" x14ac:dyDescent="0.25">
      <c r="A2" s="42" t="s">
        <v>478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57">
        <v>31.73</v>
      </c>
      <c r="AH2" s="57">
        <v>31.73</v>
      </c>
      <c r="AI2" s="57">
        <v>31.73</v>
      </c>
      <c r="AJ2" s="57"/>
    </row>
    <row r="3" spans="1:36" x14ac:dyDescent="0.25">
      <c r="A3" s="42" t="s">
        <v>479</v>
      </c>
      <c r="B3" s="60">
        <v>10</v>
      </c>
      <c r="C3" s="60">
        <v>10</v>
      </c>
      <c r="D3" s="60">
        <v>10</v>
      </c>
      <c r="E3" s="60">
        <v>10</v>
      </c>
      <c r="F3" s="60">
        <v>10</v>
      </c>
      <c r="G3" s="60">
        <v>10</v>
      </c>
      <c r="H3" s="60">
        <v>10</v>
      </c>
      <c r="I3" s="60">
        <v>10</v>
      </c>
      <c r="J3" s="60">
        <v>10</v>
      </c>
      <c r="K3" s="60">
        <v>10</v>
      </c>
      <c r="L3" s="60">
        <v>10</v>
      </c>
      <c r="M3" s="60">
        <v>10</v>
      </c>
      <c r="N3" s="60">
        <v>10</v>
      </c>
      <c r="O3" s="60">
        <v>10</v>
      </c>
      <c r="P3" s="60">
        <v>10</v>
      </c>
      <c r="Q3" s="60">
        <v>10</v>
      </c>
      <c r="R3" s="60">
        <v>10</v>
      </c>
      <c r="S3" s="60">
        <v>10</v>
      </c>
      <c r="T3" s="60">
        <v>10</v>
      </c>
      <c r="U3" s="60">
        <v>10</v>
      </c>
      <c r="V3" s="60">
        <v>10</v>
      </c>
      <c r="W3" s="57">
        <v>12.2</v>
      </c>
      <c r="X3" s="57">
        <v>12.2</v>
      </c>
      <c r="Y3" s="57">
        <v>12.2</v>
      </c>
      <c r="Z3" s="57">
        <v>12.2</v>
      </c>
      <c r="AA3" s="57">
        <v>12.2</v>
      </c>
      <c r="AB3" s="57">
        <v>12.2</v>
      </c>
      <c r="AC3" s="57">
        <v>14.5</v>
      </c>
      <c r="AD3" s="57">
        <v>14.5</v>
      </c>
      <c r="AE3" s="57">
        <v>14.5</v>
      </c>
      <c r="AF3" s="57">
        <v>14.5</v>
      </c>
      <c r="AG3" s="57">
        <v>14.5</v>
      </c>
      <c r="AH3" s="57">
        <v>14.5</v>
      </c>
      <c r="AI3" s="57">
        <v>14.5</v>
      </c>
      <c r="AJ3" s="57"/>
    </row>
    <row r="4" spans="1:36" x14ac:dyDescent="0.25">
      <c r="A4" s="42" t="s">
        <v>480</v>
      </c>
      <c r="B4" s="57">
        <v>30</v>
      </c>
      <c r="C4" s="57">
        <v>30</v>
      </c>
      <c r="D4" s="57">
        <v>30</v>
      </c>
      <c r="E4" s="57">
        <v>30</v>
      </c>
      <c r="F4" s="57">
        <v>30</v>
      </c>
      <c r="G4" s="57">
        <v>30</v>
      </c>
      <c r="H4" s="57">
        <v>30</v>
      </c>
      <c r="I4" s="57">
        <v>30</v>
      </c>
      <c r="J4" s="57">
        <v>30</v>
      </c>
      <c r="K4" s="57">
        <v>30</v>
      </c>
      <c r="L4" s="57">
        <v>30</v>
      </c>
      <c r="M4" s="57">
        <v>30</v>
      </c>
      <c r="N4" s="57">
        <v>30</v>
      </c>
      <c r="O4" s="57">
        <v>30</v>
      </c>
      <c r="P4" s="57">
        <v>30</v>
      </c>
      <c r="Q4" s="57">
        <v>30</v>
      </c>
      <c r="R4" s="57">
        <v>30</v>
      </c>
      <c r="S4" s="57">
        <v>30</v>
      </c>
      <c r="T4" s="57">
        <v>30</v>
      </c>
      <c r="U4" s="57">
        <v>30</v>
      </c>
      <c r="V4" s="57">
        <v>30</v>
      </c>
      <c r="W4" s="57">
        <v>30</v>
      </c>
      <c r="X4" s="57">
        <v>30</v>
      </c>
      <c r="Y4" s="57">
        <v>30</v>
      </c>
      <c r="Z4" s="57">
        <v>30</v>
      </c>
      <c r="AA4" s="57">
        <v>30</v>
      </c>
      <c r="AB4" s="57">
        <v>30</v>
      </c>
      <c r="AC4" s="57">
        <v>30</v>
      </c>
      <c r="AD4" s="57">
        <v>30</v>
      </c>
      <c r="AE4" s="57">
        <v>30</v>
      </c>
      <c r="AF4" s="57">
        <v>30</v>
      </c>
      <c r="AG4" s="57">
        <v>30</v>
      </c>
      <c r="AH4" s="57">
        <v>30</v>
      </c>
      <c r="AI4" s="57">
        <v>30</v>
      </c>
      <c r="AJ4" s="57"/>
    </row>
    <row r="5" spans="1:36" x14ac:dyDescent="0.25">
      <c r="A5" s="42" t="s">
        <v>481</v>
      </c>
      <c r="B5" s="40">
        <v>2</v>
      </c>
      <c r="C5" s="40">
        <v>2</v>
      </c>
      <c r="D5" s="40">
        <v>2</v>
      </c>
      <c r="E5" s="40">
        <v>2</v>
      </c>
      <c r="F5" s="40">
        <v>2.35</v>
      </c>
      <c r="G5" s="40">
        <v>2.89</v>
      </c>
      <c r="H5" s="40">
        <v>3.21</v>
      </c>
      <c r="I5" s="40">
        <v>4.03</v>
      </c>
      <c r="J5" s="40">
        <v>5.7</v>
      </c>
      <c r="K5" s="40">
        <v>8.01</v>
      </c>
      <c r="L5" s="40">
        <v>9.43</v>
      </c>
      <c r="M5" s="40">
        <v>11.95</v>
      </c>
      <c r="N5" s="40">
        <v>13.91</v>
      </c>
      <c r="O5" s="40">
        <v>15.63</v>
      </c>
      <c r="P5" s="40">
        <v>19.260000000000002</v>
      </c>
      <c r="Q5" s="40">
        <v>20.64</v>
      </c>
      <c r="R5" s="40">
        <v>24.43</v>
      </c>
      <c r="S5" s="40">
        <v>25.93</v>
      </c>
      <c r="T5" s="40">
        <v>30.87</v>
      </c>
      <c r="U5" s="40">
        <v>32.54</v>
      </c>
      <c r="V5" s="40">
        <v>34.29</v>
      </c>
      <c r="W5" s="40">
        <v>38.26</v>
      </c>
      <c r="X5" s="40">
        <v>39.9</v>
      </c>
      <c r="Y5" s="40">
        <v>41.5</v>
      </c>
      <c r="Z5" s="40">
        <v>44.81</v>
      </c>
      <c r="AA5" s="40">
        <v>46.29</v>
      </c>
      <c r="AB5" s="40">
        <v>51.64</v>
      </c>
      <c r="AC5" s="40">
        <v>52.49</v>
      </c>
      <c r="AD5" s="40">
        <v>53.53</v>
      </c>
      <c r="AE5" s="40">
        <v>55.64</v>
      </c>
      <c r="AF5" s="40">
        <v>56.94</v>
      </c>
      <c r="AG5" s="40">
        <v>61.58</v>
      </c>
      <c r="AH5" s="40">
        <v>61.58</v>
      </c>
      <c r="AI5" s="40">
        <v>62.75</v>
      </c>
      <c r="AJ5" s="57"/>
    </row>
    <row r="6" spans="1:36" x14ac:dyDescent="0.25">
      <c r="A6" s="45" t="s">
        <v>482</v>
      </c>
      <c r="B6" s="57">
        <v>19.5</v>
      </c>
      <c r="C6" s="57">
        <v>19.5</v>
      </c>
      <c r="D6" s="57">
        <v>19.5</v>
      </c>
      <c r="E6" s="57">
        <v>19.5</v>
      </c>
      <c r="F6" s="57">
        <v>19.5</v>
      </c>
      <c r="G6" s="57">
        <v>19.5</v>
      </c>
      <c r="H6" s="57">
        <v>19.5</v>
      </c>
      <c r="I6" s="57">
        <v>20</v>
      </c>
      <c r="J6" s="57">
        <v>24.5</v>
      </c>
      <c r="K6" s="57">
        <v>24.5</v>
      </c>
      <c r="L6" s="57">
        <v>24.5</v>
      </c>
      <c r="M6" s="57">
        <v>23.1</v>
      </c>
      <c r="N6" s="57">
        <v>23.1</v>
      </c>
      <c r="O6" s="57">
        <v>24.5</v>
      </c>
      <c r="P6" s="57">
        <v>24.5</v>
      </c>
      <c r="Q6" s="57">
        <v>24.5</v>
      </c>
      <c r="R6" s="57">
        <v>25.9</v>
      </c>
      <c r="S6" s="57">
        <v>25.9</v>
      </c>
      <c r="T6" s="57">
        <v>30.1</v>
      </c>
      <c r="U6" s="57">
        <v>30.1</v>
      </c>
      <c r="V6" s="57">
        <v>40.200000000000003</v>
      </c>
      <c r="W6" s="57">
        <v>43.8</v>
      </c>
      <c r="X6" s="57">
        <v>43.8</v>
      </c>
      <c r="Y6" s="57">
        <v>43.8</v>
      </c>
      <c r="Z6" s="57">
        <v>43.8</v>
      </c>
      <c r="AA6" s="57">
        <v>43.8</v>
      </c>
      <c r="AB6" s="57">
        <v>43.8</v>
      </c>
      <c r="AC6" s="57">
        <v>43.8</v>
      </c>
      <c r="AD6" s="57">
        <v>43.8</v>
      </c>
      <c r="AE6" s="57">
        <v>43.8</v>
      </c>
      <c r="AF6" s="57">
        <v>43.8</v>
      </c>
      <c r="AG6" s="57">
        <v>43.8</v>
      </c>
      <c r="AH6" s="57">
        <v>43.8</v>
      </c>
      <c r="AI6" s="57">
        <v>43.8</v>
      </c>
      <c r="AJ6" s="57"/>
    </row>
    <row r="7" spans="1:36" x14ac:dyDescent="0.25">
      <c r="A7" s="42" t="s">
        <v>483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57">
        <v>13.7</v>
      </c>
      <c r="Y7" s="57">
        <v>13.7</v>
      </c>
      <c r="Z7" s="57">
        <v>13.7</v>
      </c>
      <c r="AA7" s="57">
        <v>13.84</v>
      </c>
      <c r="AB7" s="57">
        <v>13.84</v>
      </c>
      <c r="AC7" s="57">
        <v>13.84</v>
      </c>
      <c r="AD7" s="57">
        <v>13.917</v>
      </c>
      <c r="AE7" s="57">
        <v>13.917</v>
      </c>
      <c r="AF7" s="57">
        <v>14.23</v>
      </c>
      <c r="AG7" s="57">
        <v>14.23</v>
      </c>
      <c r="AH7" s="57">
        <v>14.23</v>
      </c>
      <c r="AI7" s="57">
        <v>14.23</v>
      </c>
      <c r="AJ7" s="57"/>
    </row>
    <row r="8" spans="1:36" x14ac:dyDescent="0.25">
      <c r="A8" s="45" t="s">
        <v>484</v>
      </c>
      <c r="B8" s="57">
        <v>50</v>
      </c>
      <c r="C8" s="57">
        <v>51</v>
      </c>
      <c r="D8" s="57">
        <v>52</v>
      </c>
      <c r="E8" s="57">
        <v>53</v>
      </c>
      <c r="F8" s="57">
        <v>55</v>
      </c>
      <c r="G8" s="57">
        <v>57</v>
      </c>
      <c r="H8" s="57">
        <v>59</v>
      </c>
      <c r="I8" s="57">
        <v>60</v>
      </c>
      <c r="J8" s="57">
        <v>62</v>
      </c>
      <c r="K8" s="57">
        <v>62</v>
      </c>
      <c r="L8" s="57">
        <v>62</v>
      </c>
      <c r="M8" s="57">
        <v>63</v>
      </c>
      <c r="N8" s="57">
        <v>63</v>
      </c>
      <c r="O8" s="57">
        <v>64</v>
      </c>
      <c r="P8" s="57">
        <v>64</v>
      </c>
      <c r="Q8" s="57">
        <v>64</v>
      </c>
      <c r="R8" s="57">
        <v>67</v>
      </c>
      <c r="S8" s="57">
        <v>70</v>
      </c>
      <c r="T8" s="57">
        <v>72</v>
      </c>
      <c r="U8" s="57">
        <v>72</v>
      </c>
      <c r="V8" s="57">
        <v>74</v>
      </c>
      <c r="W8" s="57">
        <v>74</v>
      </c>
      <c r="X8" s="57">
        <v>77</v>
      </c>
      <c r="Y8" s="57">
        <v>80</v>
      </c>
      <c r="Z8" s="57">
        <v>81</v>
      </c>
      <c r="AA8" s="57">
        <v>81</v>
      </c>
      <c r="AB8" s="57">
        <v>81</v>
      </c>
      <c r="AC8" s="57">
        <v>81</v>
      </c>
      <c r="AD8" s="57">
        <v>81</v>
      </c>
      <c r="AE8" s="57">
        <v>82</v>
      </c>
      <c r="AF8" s="57">
        <v>82</v>
      </c>
      <c r="AG8" s="57">
        <v>82</v>
      </c>
      <c r="AH8" s="57">
        <v>82.5</v>
      </c>
      <c r="AI8" s="57">
        <v>82.5</v>
      </c>
      <c r="AJ8" s="57"/>
    </row>
    <row r="9" spans="1:36" x14ac:dyDescent="0.25">
      <c r="A9" s="42" t="s">
        <v>485</v>
      </c>
      <c r="B9" s="57">
        <v>36.22</v>
      </c>
      <c r="C9" s="57">
        <v>36.22</v>
      </c>
      <c r="D9" s="57">
        <v>36.22</v>
      </c>
      <c r="E9" s="57">
        <v>36.22</v>
      </c>
      <c r="F9" s="57">
        <v>36.22</v>
      </c>
      <c r="G9" s="57">
        <v>36.22</v>
      </c>
      <c r="H9" s="57">
        <v>36.22</v>
      </c>
      <c r="I9" s="57">
        <v>36.22</v>
      </c>
      <c r="J9" s="57">
        <v>36.22</v>
      </c>
      <c r="K9" s="57">
        <v>37.450000000000003</v>
      </c>
      <c r="L9" s="57">
        <v>37.450000000000003</v>
      </c>
      <c r="M9" s="57">
        <v>37.450000000000003</v>
      </c>
      <c r="N9" s="57">
        <v>38.11</v>
      </c>
      <c r="O9" s="57">
        <v>38.11</v>
      </c>
      <c r="P9" s="57">
        <v>39.72</v>
      </c>
      <c r="Q9" s="57">
        <v>39.72</v>
      </c>
      <c r="R9" s="57">
        <v>39.72</v>
      </c>
      <c r="S9" s="57">
        <v>39.72</v>
      </c>
      <c r="T9" s="57">
        <v>40.049999999999997</v>
      </c>
      <c r="U9" s="57">
        <v>40.049999999999997</v>
      </c>
      <c r="V9" s="57">
        <v>40.049999999999997</v>
      </c>
      <c r="W9" s="57">
        <v>40.049999999999997</v>
      </c>
      <c r="X9" s="57">
        <v>40.049999999999997</v>
      </c>
      <c r="Y9" s="57">
        <v>41.33</v>
      </c>
      <c r="Z9" s="57">
        <v>41.33</v>
      </c>
      <c r="AA9" s="57">
        <v>41.33</v>
      </c>
      <c r="AB9" s="57">
        <v>41.33</v>
      </c>
      <c r="AC9" s="57">
        <v>41.33</v>
      </c>
      <c r="AD9" s="57">
        <v>42.18</v>
      </c>
      <c r="AE9" s="57">
        <v>42.18</v>
      </c>
      <c r="AF9" s="57">
        <v>43.05</v>
      </c>
      <c r="AG9" s="57">
        <v>43.05</v>
      </c>
      <c r="AH9" s="57">
        <v>43.2</v>
      </c>
      <c r="AI9" s="57">
        <v>43.41</v>
      </c>
      <c r="AJ9" s="57"/>
    </row>
    <row r="10" spans="1:36" x14ac:dyDescent="0.25">
      <c r="A10" s="42" t="s">
        <v>486</v>
      </c>
      <c r="B10" s="57">
        <v>60</v>
      </c>
      <c r="C10" s="57">
        <v>60</v>
      </c>
      <c r="D10" s="57">
        <v>60</v>
      </c>
      <c r="E10" s="57">
        <v>60</v>
      </c>
      <c r="F10" s="57">
        <v>62</v>
      </c>
      <c r="G10" s="57">
        <v>64</v>
      </c>
      <c r="H10" s="57">
        <v>70</v>
      </c>
      <c r="I10" s="57">
        <v>75</v>
      </c>
      <c r="J10" s="57">
        <v>79</v>
      </c>
      <c r="K10" s="57">
        <v>81</v>
      </c>
      <c r="L10" s="57">
        <v>89</v>
      </c>
      <c r="M10" s="57">
        <v>94</v>
      </c>
      <c r="N10" s="57">
        <v>98</v>
      </c>
      <c r="O10" s="57">
        <v>101</v>
      </c>
      <c r="P10" s="57">
        <v>106</v>
      </c>
      <c r="Q10" s="57">
        <v>112</v>
      </c>
      <c r="R10" s="57">
        <v>120</v>
      </c>
      <c r="S10" s="57">
        <v>124</v>
      </c>
      <c r="T10" s="57">
        <v>134</v>
      </c>
      <c r="U10" s="57">
        <v>138</v>
      </c>
      <c r="V10" s="57">
        <v>143</v>
      </c>
      <c r="W10" s="57">
        <v>149</v>
      </c>
      <c r="X10" s="57">
        <v>156</v>
      </c>
      <c r="Y10" s="57">
        <v>159</v>
      </c>
      <c r="Z10" s="57">
        <v>163</v>
      </c>
      <c r="AA10" s="57">
        <v>166</v>
      </c>
      <c r="AB10" s="57">
        <v>170</v>
      </c>
      <c r="AC10" s="57">
        <v>172</v>
      </c>
      <c r="AD10" s="57">
        <v>176</v>
      </c>
      <c r="AE10" s="57">
        <v>179</v>
      </c>
      <c r="AF10" s="57">
        <v>181</v>
      </c>
      <c r="AG10" s="57">
        <v>183</v>
      </c>
      <c r="AH10" s="40">
        <v>184</v>
      </c>
      <c r="AI10" s="40">
        <v>185</v>
      </c>
      <c r="AJ10" s="57"/>
    </row>
    <row r="11" spans="1:36" x14ac:dyDescent="0.25">
      <c r="A11" s="42" t="s">
        <v>659</v>
      </c>
      <c r="B11" s="57">
        <v>37.200000000000003</v>
      </c>
      <c r="C11" s="57">
        <v>37.200000000000003</v>
      </c>
      <c r="D11" s="57">
        <v>37.200000000000003</v>
      </c>
      <c r="E11" s="57">
        <v>37.200000000000003</v>
      </c>
      <c r="F11" s="57">
        <v>37.200000000000003</v>
      </c>
      <c r="G11" s="57">
        <v>37.200000000000003</v>
      </c>
      <c r="H11" s="57">
        <v>37.200000000000003</v>
      </c>
      <c r="I11" s="57">
        <v>35.5</v>
      </c>
      <c r="J11" s="57">
        <v>37.200000000000003</v>
      </c>
      <c r="K11" s="57">
        <v>37.200000000000003</v>
      </c>
      <c r="L11" s="57">
        <v>37.5</v>
      </c>
      <c r="M11" s="57">
        <v>37.9</v>
      </c>
      <c r="N11" s="57">
        <v>37.9</v>
      </c>
      <c r="O11" s="57">
        <v>37.9</v>
      </c>
      <c r="P11" s="57">
        <v>38</v>
      </c>
      <c r="Q11" s="57">
        <v>38.200000000000003</v>
      </c>
      <c r="R11" s="57">
        <v>38.200000000000003</v>
      </c>
      <c r="S11" s="57">
        <v>38.299999999999997</v>
      </c>
      <c r="T11" s="57">
        <v>38.5</v>
      </c>
      <c r="U11" s="57">
        <v>38.5</v>
      </c>
      <c r="V11" s="57">
        <v>38.5</v>
      </c>
      <c r="W11" s="57">
        <v>38.799999999999997</v>
      </c>
      <c r="X11" s="57">
        <v>38.799999999999997</v>
      </c>
      <c r="Y11" s="57">
        <v>39</v>
      </c>
      <c r="Z11" s="57">
        <v>39.799999999999997</v>
      </c>
      <c r="AA11" s="57">
        <v>39.799999999999997</v>
      </c>
      <c r="AB11" s="57">
        <v>40</v>
      </c>
      <c r="AC11" s="57">
        <v>40.6</v>
      </c>
      <c r="AD11" s="57">
        <v>41.8</v>
      </c>
      <c r="AE11" s="57">
        <v>44.4</v>
      </c>
      <c r="AF11" s="57">
        <v>46.9</v>
      </c>
      <c r="AG11" s="57">
        <v>46.9</v>
      </c>
      <c r="AH11" s="57">
        <v>46.9</v>
      </c>
      <c r="AI11" s="57">
        <v>46.9</v>
      </c>
      <c r="AJ11" s="57"/>
    </row>
    <row r="12" spans="1:36" x14ac:dyDescent="0.25">
      <c r="A12" s="42" t="s">
        <v>487</v>
      </c>
      <c r="B12" s="57">
        <v>58.03</v>
      </c>
      <c r="C12" s="57">
        <v>58.03</v>
      </c>
      <c r="D12" s="57">
        <v>58.03</v>
      </c>
      <c r="E12" s="57">
        <v>58.03</v>
      </c>
      <c r="F12" s="57">
        <v>58.03</v>
      </c>
      <c r="G12" s="57">
        <v>58.03</v>
      </c>
      <c r="H12" s="57">
        <v>58.03</v>
      </c>
      <c r="I12" s="57">
        <v>59.81</v>
      </c>
      <c r="J12" s="57">
        <v>59.81</v>
      </c>
      <c r="K12" s="57">
        <v>59.81</v>
      </c>
      <c r="L12" s="57">
        <v>60.26</v>
      </c>
      <c r="M12" s="57">
        <v>61.87</v>
      </c>
      <c r="N12" s="57">
        <v>61.87</v>
      </c>
      <c r="O12" s="57">
        <v>61.87</v>
      </c>
      <c r="P12" s="57">
        <v>61.87</v>
      </c>
      <c r="Q12" s="57">
        <v>66.72</v>
      </c>
      <c r="R12" s="57">
        <v>68.97</v>
      </c>
      <c r="S12" s="57">
        <v>69.62</v>
      </c>
      <c r="T12" s="57">
        <v>84.54</v>
      </c>
      <c r="U12" s="57">
        <v>84.54</v>
      </c>
      <c r="V12" s="57">
        <v>92.91</v>
      </c>
      <c r="W12" s="57">
        <v>92.91</v>
      </c>
      <c r="X12" s="57">
        <v>92.91</v>
      </c>
      <c r="Y12" s="57">
        <v>92.91</v>
      </c>
      <c r="Z12" s="57">
        <v>98</v>
      </c>
      <c r="AA12" s="57">
        <v>98</v>
      </c>
      <c r="AB12" s="57">
        <v>98.58</v>
      </c>
      <c r="AC12" s="57">
        <v>98.58</v>
      </c>
      <c r="AD12" s="57">
        <v>98.58</v>
      </c>
      <c r="AE12" s="57">
        <v>99.52</v>
      </c>
      <c r="AF12" s="57">
        <v>100</v>
      </c>
      <c r="AG12" s="57">
        <v>100.85</v>
      </c>
      <c r="AH12" s="57">
        <v>100.85</v>
      </c>
      <c r="AI12" s="57">
        <v>100.85</v>
      </c>
      <c r="AJ12" s="57"/>
    </row>
    <row r="13" spans="1:36" x14ac:dyDescent="0.25">
      <c r="A13" s="42" t="s">
        <v>488</v>
      </c>
      <c r="B13" s="57">
        <v>29.06</v>
      </c>
      <c r="C13" s="57">
        <v>29.06</v>
      </c>
      <c r="D13" s="57">
        <v>29.06</v>
      </c>
      <c r="E13" s="57">
        <v>29.06</v>
      </c>
      <c r="F13" s="57">
        <v>29.06</v>
      </c>
      <c r="G13" s="57">
        <v>29.06</v>
      </c>
      <c r="H13" s="57">
        <v>29.06</v>
      </c>
      <c r="I13" s="57">
        <v>29.06</v>
      </c>
      <c r="J13" s="57">
        <v>29.06</v>
      </c>
      <c r="K13" s="57">
        <v>29.06</v>
      </c>
      <c r="L13" s="57">
        <v>29.06</v>
      </c>
      <c r="M13" s="57">
        <v>31.664000000000001</v>
      </c>
      <c r="N13" s="57">
        <v>31.664000000000001</v>
      </c>
      <c r="O13" s="57">
        <v>40.679000000000002</v>
      </c>
      <c r="P13" s="57">
        <v>40.679000000000002</v>
      </c>
      <c r="Q13" s="57">
        <v>40.679000000000002</v>
      </c>
      <c r="R13" s="57">
        <v>50.329000000000001</v>
      </c>
      <c r="S13" s="57">
        <v>50.329000000000001</v>
      </c>
      <c r="T13" s="57">
        <v>51.298999999999999</v>
      </c>
      <c r="U13" s="57">
        <v>51.298999999999999</v>
      </c>
      <c r="V13" s="57">
        <v>51.652999999999999</v>
      </c>
      <c r="W13" s="57">
        <v>51.652999999999999</v>
      </c>
      <c r="X13" s="57">
        <v>51.652999999999999</v>
      </c>
      <c r="Y13" s="57">
        <v>51.652999999999999</v>
      </c>
      <c r="Z13" s="57">
        <v>62.499000000000002</v>
      </c>
      <c r="AA13" s="57">
        <v>62.499000000000002</v>
      </c>
      <c r="AB13" s="57">
        <v>62.499000000000002</v>
      </c>
      <c r="AC13" s="57">
        <v>62.499000000000002</v>
      </c>
      <c r="AD13" s="57">
        <v>63.134</v>
      </c>
      <c r="AE13" s="57">
        <v>63.134</v>
      </c>
      <c r="AF13" s="57">
        <v>63.134</v>
      </c>
      <c r="AG13" s="57">
        <v>63.704000000000001</v>
      </c>
      <c r="AH13" s="40">
        <v>64.13</v>
      </c>
      <c r="AI13" s="40">
        <v>64.45</v>
      </c>
      <c r="AJ13" s="57"/>
    </row>
    <row r="14" spans="1:36" x14ac:dyDescent="0.25">
      <c r="A14" s="42" t="s">
        <v>660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57">
        <v>4.4569999999999999</v>
      </c>
      <c r="AA14" s="57">
        <v>7.6680000000000001</v>
      </c>
      <c r="AB14" s="57">
        <v>18.902000000000001</v>
      </c>
      <c r="AC14" s="57">
        <v>29.2</v>
      </c>
      <c r="AD14" s="57">
        <v>53.329000000000001</v>
      </c>
      <c r="AE14" s="57">
        <v>74.438999999999993</v>
      </c>
      <c r="AF14" s="57">
        <v>103.76300000000001</v>
      </c>
      <c r="AG14" s="57">
        <v>130.05199999999999</v>
      </c>
      <c r="AH14" s="57">
        <v>167.3</v>
      </c>
      <c r="AI14" s="57">
        <v>170.85</v>
      </c>
      <c r="AJ14" s="57"/>
    </row>
    <row r="15" spans="1:36" x14ac:dyDescent="0.25">
      <c r="A15" s="42" t="s">
        <v>489</v>
      </c>
      <c r="B15" s="60"/>
      <c r="C15" s="60"/>
      <c r="D15" s="60"/>
      <c r="E15" s="60"/>
      <c r="F15" s="60"/>
      <c r="G15" s="40">
        <v>50</v>
      </c>
      <c r="H15" s="40">
        <v>52</v>
      </c>
      <c r="I15" s="40">
        <v>55</v>
      </c>
      <c r="J15" s="40">
        <v>60</v>
      </c>
      <c r="K15" s="40">
        <v>63</v>
      </c>
      <c r="L15" s="40">
        <v>65</v>
      </c>
      <c r="M15" s="40">
        <v>67</v>
      </c>
      <c r="N15" s="40">
        <v>70</v>
      </c>
      <c r="O15" s="40">
        <v>72</v>
      </c>
      <c r="P15" s="40">
        <v>75</v>
      </c>
      <c r="Q15" s="40">
        <v>77</v>
      </c>
      <c r="R15" s="40">
        <v>79</v>
      </c>
      <c r="S15" s="40">
        <v>80</v>
      </c>
      <c r="T15" s="40">
        <v>82</v>
      </c>
      <c r="U15" s="40">
        <v>82</v>
      </c>
      <c r="V15" s="40">
        <v>83</v>
      </c>
      <c r="W15" s="40">
        <v>84</v>
      </c>
      <c r="X15" s="40">
        <v>85</v>
      </c>
      <c r="Y15" s="40">
        <v>86</v>
      </c>
      <c r="Z15" s="40">
        <v>87</v>
      </c>
      <c r="AA15" s="40">
        <v>88</v>
      </c>
      <c r="AB15" s="40">
        <v>89</v>
      </c>
      <c r="AC15" s="40">
        <v>91</v>
      </c>
      <c r="AD15" s="40">
        <v>93</v>
      </c>
      <c r="AE15" s="40">
        <v>95</v>
      </c>
      <c r="AF15" s="40">
        <v>98</v>
      </c>
      <c r="AG15" s="40">
        <v>102</v>
      </c>
      <c r="AH15" s="40">
        <v>102</v>
      </c>
      <c r="AI15" s="40">
        <v>102</v>
      </c>
      <c r="AJ15" s="57"/>
    </row>
    <row r="16" spans="1:36" x14ac:dyDescent="0.25">
      <c r="A16" s="42" t="s">
        <v>490</v>
      </c>
      <c r="B16" s="57">
        <v>4.87</v>
      </c>
      <c r="C16" s="57">
        <v>4.87</v>
      </c>
      <c r="D16" s="57">
        <v>4.87</v>
      </c>
      <c r="E16" s="57">
        <v>4.87</v>
      </c>
      <c r="F16" s="57">
        <v>4.87</v>
      </c>
      <c r="G16" s="57">
        <v>4.87</v>
      </c>
      <c r="H16" s="57">
        <v>4.87</v>
      </c>
      <c r="I16" s="57">
        <v>4.87</v>
      </c>
      <c r="J16" s="57">
        <v>4.87</v>
      </c>
      <c r="K16" s="57">
        <v>4.87</v>
      </c>
      <c r="L16" s="57">
        <v>4.87</v>
      </c>
      <c r="M16" s="57">
        <v>4.87</v>
      </c>
      <c r="N16" s="57">
        <v>4.87</v>
      </c>
      <c r="O16" s="57">
        <v>4.87</v>
      </c>
      <c r="P16" s="57">
        <v>4.87</v>
      </c>
      <c r="Q16" s="57">
        <v>5.09</v>
      </c>
      <c r="R16" s="57">
        <v>5.09</v>
      </c>
      <c r="S16" s="57">
        <v>5.09</v>
      </c>
      <c r="T16" s="57">
        <v>5.09</v>
      </c>
      <c r="U16" s="57">
        <v>5.62</v>
      </c>
      <c r="V16" s="57">
        <v>5.62</v>
      </c>
      <c r="W16" s="57">
        <v>5.77</v>
      </c>
      <c r="X16" s="57">
        <v>6.04</v>
      </c>
      <c r="Y16" s="57">
        <v>6.48</v>
      </c>
      <c r="Z16" s="57">
        <v>6.63</v>
      </c>
      <c r="AA16" s="57">
        <v>6.63</v>
      </c>
      <c r="AB16" s="57">
        <v>6.67</v>
      </c>
      <c r="AC16" s="57">
        <v>6.69</v>
      </c>
      <c r="AD16" s="57">
        <v>6.77</v>
      </c>
      <c r="AE16" s="57">
        <v>6.93</v>
      </c>
      <c r="AF16" s="57">
        <v>6.93</v>
      </c>
      <c r="AG16" s="57">
        <v>6.93</v>
      </c>
      <c r="AH16" s="57">
        <v>6.93</v>
      </c>
      <c r="AI16" s="57">
        <v>7.2</v>
      </c>
      <c r="AJ16" s="57"/>
    </row>
    <row r="17" spans="1:36" x14ac:dyDescent="0.25">
      <c r="A17" s="42" t="s">
        <v>491</v>
      </c>
      <c r="B17" s="40">
        <v>11.117000000000001</v>
      </c>
      <c r="C17" s="40">
        <v>11.12</v>
      </c>
      <c r="D17" s="40">
        <v>11.12</v>
      </c>
      <c r="E17" s="40">
        <v>11.12</v>
      </c>
      <c r="F17" s="40">
        <v>11.12</v>
      </c>
      <c r="G17" s="40">
        <v>11.12</v>
      </c>
      <c r="H17" s="40">
        <v>11.12</v>
      </c>
      <c r="I17" s="40">
        <v>11.12</v>
      </c>
      <c r="J17" s="40">
        <v>11.12</v>
      </c>
      <c r="K17" s="40">
        <v>14.12</v>
      </c>
      <c r="L17" s="40">
        <v>14.12</v>
      </c>
      <c r="M17" s="40">
        <v>15.62</v>
      </c>
      <c r="N17" s="40">
        <v>15.62</v>
      </c>
      <c r="O17" s="40">
        <v>15.62</v>
      </c>
      <c r="P17" s="40">
        <v>15.62</v>
      </c>
      <c r="Q17" s="40">
        <v>18.02</v>
      </c>
      <c r="R17" s="40">
        <v>20.12</v>
      </c>
      <c r="S17" s="40">
        <v>22.12</v>
      </c>
      <c r="T17" s="40">
        <v>24.02</v>
      </c>
      <c r="U17" s="40">
        <v>25.62</v>
      </c>
      <c r="V17" s="40">
        <v>27.62</v>
      </c>
      <c r="W17" s="40">
        <v>29.72</v>
      </c>
      <c r="X17" s="40">
        <v>31.12</v>
      </c>
      <c r="Y17" s="40">
        <v>32.619999999999997</v>
      </c>
      <c r="Z17" s="40">
        <v>34.22</v>
      </c>
      <c r="AA17" s="40">
        <v>34.22</v>
      </c>
      <c r="AB17" s="40">
        <v>36.22</v>
      </c>
      <c r="AC17" s="40">
        <v>39.17</v>
      </c>
      <c r="AD17" s="40">
        <v>40.07</v>
      </c>
      <c r="AE17" s="40">
        <v>42.07</v>
      </c>
      <c r="AF17" s="40">
        <v>42.07</v>
      </c>
      <c r="AG17" s="40">
        <v>43.72</v>
      </c>
      <c r="AH17" s="40">
        <v>45.74</v>
      </c>
      <c r="AI17" s="40">
        <v>45.74</v>
      </c>
      <c r="AJ17" s="57"/>
    </row>
    <row r="18" spans="1:36" x14ac:dyDescent="0.25">
      <c r="A18" s="42" t="s">
        <v>492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1.3</v>
      </c>
      <c r="L18" s="57">
        <v>3.3</v>
      </c>
      <c r="M18" s="57">
        <v>5</v>
      </c>
      <c r="N18" s="57">
        <v>6</v>
      </c>
      <c r="O18" s="57">
        <v>6</v>
      </c>
      <c r="P18" s="57">
        <v>6</v>
      </c>
      <c r="Q18" s="57">
        <v>6</v>
      </c>
      <c r="R18" s="57">
        <v>7</v>
      </c>
      <c r="S18" s="57">
        <v>7</v>
      </c>
      <c r="T18" s="57">
        <v>7</v>
      </c>
      <c r="U18" s="57">
        <v>10.8</v>
      </c>
      <c r="V18" s="57">
        <v>12.8</v>
      </c>
      <c r="W18" s="57">
        <v>13.8</v>
      </c>
      <c r="X18" s="57">
        <v>13.8</v>
      </c>
      <c r="Y18" s="57">
        <v>13.8</v>
      </c>
      <c r="Z18" s="57">
        <v>20.100000000000001</v>
      </c>
      <c r="AA18" s="57">
        <v>23.6</v>
      </c>
      <c r="AB18" s="57">
        <v>27.4</v>
      </c>
      <c r="AC18" s="57">
        <v>34.4</v>
      </c>
      <c r="AD18" s="57">
        <v>38.4</v>
      </c>
      <c r="AE18" s="57">
        <v>40.9</v>
      </c>
      <c r="AF18" s="57">
        <v>42</v>
      </c>
      <c r="AG18" s="57">
        <v>42</v>
      </c>
      <c r="AH18" s="57">
        <v>42</v>
      </c>
      <c r="AI18" s="57">
        <v>42</v>
      </c>
      <c r="AJ18" s="57"/>
    </row>
    <row r="19" spans="1:36" x14ac:dyDescent="0.25">
      <c r="A19" s="42" t="s">
        <v>493</v>
      </c>
      <c r="B19" s="57">
        <v>0</v>
      </c>
      <c r="C19" s="57">
        <v>0</v>
      </c>
      <c r="D19" s="57">
        <v>0</v>
      </c>
      <c r="E19" s="57">
        <v>0</v>
      </c>
      <c r="F19" s="57">
        <v>10.5</v>
      </c>
      <c r="G19" s="57">
        <v>14.2</v>
      </c>
      <c r="H19" s="57">
        <v>16.3</v>
      </c>
      <c r="I19" s="57">
        <v>16.3</v>
      </c>
      <c r="J19" s="57">
        <v>18.600000000000001</v>
      </c>
      <c r="K19" s="57">
        <v>20</v>
      </c>
      <c r="L19" s="57">
        <v>20.399999999999999</v>
      </c>
      <c r="M19" s="57">
        <v>21.9</v>
      </c>
      <c r="N19" s="57">
        <v>22.3</v>
      </c>
      <c r="O19" s="57">
        <v>23.8</v>
      </c>
      <c r="P19" s="57">
        <v>24.65</v>
      </c>
      <c r="Q19" s="57">
        <v>24.65</v>
      </c>
      <c r="R19" s="57">
        <v>24.65</v>
      </c>
      <c r="S19" s="57">
        <v>25.7</v>
      </c>
      <c r="T19" s="57">
        <v>25.85</v>
      </c>
      <c r="U19" s="57">
        <v>29.95</v>
      </c>
      <c r="V19" s="57">
        <v>30.03</v>
      </c>
      <c r="W19" s="57">
        <v>30.03</v>
      </c>
      <c r="X19" s="57">
        <v>30.03</v>
      </c>
      <c r="Y19" s="57">
        <v>32.01</v>
      </c>
      <c r="Z19" s="57">
        <v>32.01</v>
      </c>
      <c r="AA19" s="57">
        <v>32.01</v>
      </c>
      <c r="AB19" s="57">
        <v>32.01</v>
      </c>
      <c r="AC19" s="57">
        <v>32.01</v>
      </c>
      <c r="AD19" s="57">
        <v>33.21</v>
      </c>
      <c r="AE19" s="57">
        <v>34.61</v>
      </c>
      <c r="AF19" s="57">
        <v>35.07</v>
      </c>
      <c r="AG19" s="57">
        <v>35.07</v>
      </c>
      <c r="AH19" s="40">
        <v>37.07</v>
      </c>
      <c r="AI19" s="40">
        <v>38.5</v>
      </c>
      <c r="AJ19" s="57"/>
    </row>
    <row r="20" spans="1:36" x14ac:dyDescent="0.25">
      <c r="A20" s="45" t="s">
        <v>494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57">
        <v>37.392000000000003</v>
      </c>
      <c r="AH20" s="57">
        <v>37.392000000000003</v>
      </c>
      <c r="AI20" s="57">
        <v>37.392000000000003</v>
      </c>
      <c r="AJ20" s="57"/>
    </row>
    <row r="21" spans="1:36" x14ac:dyDescent="0.25">
      <c r="A21" s="42" t="s">
        <v>495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57">
        <v>40.520000000000003</v>
      </c>
      <c r="AH21" s="57">
        <v>40.520000000000003</v>
      </c>
      <c r="AI21" s="57">
        <v>40.520000000000003</v>
      </c>
      <c r="AJ21" s="57"/>
    </row>
    <row r="22" spans="1:36" x14ac:dyDescent="0.25">
      <c r="A22" s="42" t="s">
        <v>496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40">
        <v>26.22</v>
      </c>
      <c r="AI22" s="40">
        <v>26.22</v>
      </c>
      <c r="AJ22" s="57"/>
    </row>
    <row r="23" spans="1:36" x14ac:dyDescent="0.25">
      <c r="A23" s="45" t="s">
        <v>497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37"/>
      <c r="AI23" s="37"/>
      <c r="AJ23" s="57"/>
    </row>
    <row r="24" spans="1:36" x14ac:dyDescent="0.25">
      <c r="A24" s="42" t="s">
        <v>498</v>
      </c>
      <c r="B24" s="57">
        <v>11.15</v>
      </c>
      <c r="C24" s="57">
        <v>11.15</v>
      </c>
      <c r="D24" s="57">
        <v>11.15</v>
      </c>
      <c r="E24" s="57">
        <v>11.15</v>
      </c>
      <c r="F24" s="57">
        <v>11.15</v>
      </c>
      <c r="G24" s="57">
        <v>11.15</v>
      </c>
      <c r="H24" s="57">
        <v>11.15</v>
      </c>
      <c r="I24" s="57">
        <v>11.15</v>
      </c>
      <c r="J24" s="57">
        <v>11.15</v>
      </c>
      <c r="K24" s="57">
        <v>11.15</v>
      </c>
      <c r="L24" s="57">
        <v>11.15</v>
      </c>
      <c r="M24" s="57">
        <v>11.15</v>
      </c>
      <c r="N24" s="57">
        <v>11.15</v>
      </c>
      <c r="O24" s="57">
        <v>11.15</v>
      </c>
      <c r="P24" s="57">
        <v>11.15</v>
      </c>
      <c r="Q24" s="57">
        <v>11.15</v>
      </c>
      <c r="R24" s="57">
        <v>11.15</v>
      </c>
      <c r="S24" s="57">
        <v>11.15</v>
      </c>
      <c r="T24" s="57">
        <v>11.15</v>
      </c>
      <c r="U24" s="57">
        <v>11.15</v>
      </c>
      <c r="V24" s="57">
        <v>11.55</v>
      </c>
      <c r="W24" s="57">
        <v>11.55</v>
      </c>
      <c r="X24" s="57">
        <v>11.55</v>
      </c>
      <c r="Y24" s="57">
        <v>11.55</v>
      </c>
      <c r="Z24" s="57">
        <v>11.55</v>
      </c>
      <c r="AA24" s="57">
        <v>11.55</v>
      </c>
      <c r="AB24" s="57">
        <v>11.545</v>
      </c>
      <c r="AC24" s="57">
        <v>11.57</v>
      </c>
      <c r="AD24" s="57">
        <v>11.64</v>
      </c>
      <c r="AE24" s="57">
        <v>12.73</v>
      </c>
      <c r="AF24" s="57">
        <v>13.38</v>
      </c>
      <c r="AG24" s="57">
        <v>13.38</v>
      </c>
      <c r="AH24" s="57">
        <v>13.38</v>
      </c>
      <c r="AI24" s="57">
        <v>13.38</v>
      </c>
      <c r="AJ24" s="57"/>
    </row>
    <row r="25" spans="1:36" x14ac:dyDescent="0.25">
      <c r="A25" s="45" t="s">
        <v>499</v>
      </c>
      <c r="B25" s="60"/>
      <c r="C25" s="60"/>
      <c r="D25" s="60"/>
      <c r="E25" s="60"/>
      <c r="F25" s="60"/>
      <c r="G25" s="60"/>
      <c r="H25" s="60"/>
      <c r="I25" s="60"/>
      <c r="J25" s="57">
        <v>5.59</v>
      </c>
      <c r="K25" s="57">
        <v>5.59</v>
      </c>
      <c r="L25" s="57">
        <v>6.19</v>
      </c>
      <c r="M25" s="57">
        <v>6.33</v>
      </c>
      <c r="N25" s="57">
        <v>8.3800000000000008</v>
      </c>
      <c r="O25" s="57">
        <v>9.2100000000000009</v>
      </c>
      <c r="P25" s="57">
        <v>9.4700000000000006</v>
      </c>
      <c r="Q25" s="57">
        <v>10.19</v>
      </c>
      <c r="R25" s="57">
        <v>13.79</v>
      </c>
      <c r="S25" s="57">
        <v>16.39</v>
      </c>
      <c r="T25" s="57">
        <v>18.72</v>
      </c>
      <c r="U25" s="57">
        <v>24.39</v>
      </c>
      <c r="V25" s="57">
        <v>26.43</v>
      </c>
      <c r="W25" s="57">
        <v>26.43</v>
      </c>
      <c r="X25" s="57">
        <v>26.43</v>
      </c>
      <c r="Y25" s="57">
        <v>26.62</v>
      </c>
      <c r="Z25" s="57">
        <v>26.62</v>
      </c>
      <c r="AA25" s="57">
        <v>27.96</v>
      </c>
      <c r="AB25" s="57">
        <v>28.13</v>
      </c>
      <c r="AC25" s="57">
        <v>28.36</v>
      </c>
      <c r="AD25" s="57">
        <v>28.36</v>
      </c>
      <c r="AE25" s="57">
        <v>28.36</v>
      </c>
      <c r="AF25" s="57">
        <v>28.53</v>
      </c>
      <c r="AG25" s="57">
        <v>29.25</v>
      </c>
      <c r="AH25" s="57">
        <v>29.25</v>
      </c>
      <c r="AI25" s="57">
        <v>29.25</v>
      </c>
      <c r="AJ25" s="57"/>
    </row>
    <row r="26" spans="1:36" x14ac:dyDescent="0.25">
      <c r="A26" s="42" t="s">
        <v>500</v>
      </c>
      <c r="B26" s="57">
        <v>126</v>
      </c>
      <c r="C26" s="57">
        <v>127</v>
      </c>
      <c r="D26" s="57">
        <v>127</v>
      </c>
      <c r="E26" s="57">
        <v>128</v>
      </c>
      <c r="F26" s="57">
        <v>128</v>
      </c>
      <c r="G26" s="57">
        <v>129</v>
      </c>
      <c r="H26" s="57">
        <v>129</v>
      </c>
      <c r="I26" s="57">
        <v>130</v>
      </c>
      <c r="J26" s="57">
        <v>133</v>
      </c>
      <c r="K26" s="57">
        <v>135</v>
      </c>
      <c r="L26" s="57">
        <v>137</v>
      </c>
      <c r="M26" s="57">
        <v>138</v>
      </c>
      <c r="N26" s="57">
        <v>139</v>
      </c>
      <c r="O26" s="57">
        <v>140</v>
      </c>
      <c r="P26" s="57">
        <v>141</v>
      </c>
      <c r="Q26" s="57">
        <v>141</v>
      </c>
      <c r="R26" s="57">
        <v>142</v>
      </c>
      <c r="S26" s="57">
        <v>143</v>
      </c>
      <c r="T26" s="57">
        <v>143</v>
      </c>
      <c r="U26" s="57">
        <v>144</v>
      </c>
      <c r="V26" s="57">
        <v>145</v>
      </c>
      <c r="W26" s="57">
        <v>147</v>
      </c>
      <c r="X26" s="57">
        <v>148</v>
      </c>
      <c r="Y26" s="57">
        <v>149</v>
      </c>
      <c r="Z26" s="57">
        <v>151</v>
      </c>
      <c r="AA26" s="57">
        <v>152</v>
      </c>
      <c r="AB26" s="57">
        <v>153</v>
      </c>
      <c r="AC26" s="57">
        <v>154</v>
      </c>
      <c r="AD26" s="57">
        <v>155</v>
      </c>
      <c r="AE26" s="57">
        <v>156</v>
      </c>
      <c r="AF26" s="57">
        <v>158</v>
      </c>
      <c r="AG26" s="57">
        <v>160</v>
      </c>
      <c r="AH26" s="57">
        <v>162</v>
      </c>
      <c r="AI26" s="57">
        <v>166</v>
      </c>
      <c r="AJ26" s="57"/>
    </row>
    <row r="27" spans="1:36" x14ac:dyDescent="0.25">
      <c r="A27" s="42" t="s">
        <v>501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>
        <v>48</v>
      </c>
      <c r="AA27" s="61">
        <v>48</v>
      </c>
      <c r="AB27" s="61">
        <v>49</v>
      </c>
      <c r="AC27" s="61">
        <v>49.08</v>
      </c>
      <c r="AD27" s="61">
        <v>49.88</v>
      </c>
      <c r="AE27" s="61">
        <v>68.63</v>
      </c>
      <c r="AF27" s="61">
        <v>69.489999999999995</v>
      </c>
      <c r="AG27" s="61">
        <v>70.28</v>
      </c>
      <c r="AH27" s="61">
        <v>70.28</v>
      </c>
      <c r="AI27" s="61">
        <v>71.48</v>
      </c>
      <c r="AJ27" s="57"/>
    </row>
    <row r="28" spans="1:36" x14ac:dyDescent="0.25">
      <c r="A28" s="42" t="s">
        <v>502</v>
      </c>
      <c r="B28" s="57">
        <v>8.9</v>
      </c>
      <c r="C28" s="57">
        <v>9.1</v>
      </c>
      <c r="D28" s="57">
        <v>9.1999999999999993</v>
      </c>
      <c r="E28" s="57">
        <v>9.2560000000000002</v>
      </c>
      <c r="F28" s="57">
        <v>9.8520000000000003</v>
      </c>
      <c r="G28" s="57">
        <v>13.159000000000001</v>
      </c>
      <c r="H28" s="57">
        <v>14.128</v>
      </c>
      <c r="I28" s="57">
        <v>16.785</v>
      </c>
      <c r="J28" s="57">
        <v>19.922999999999998</v>
      </c>
      <c r="K28" s="57">
        <v>20.321000000000002</v>
      </c>
      <c r="L28" s="57">
        <v>21.841000000000001</v>
      </c>
      <c r="M28" s="57">
        <v>20.756</v>
      </c>
      <c r="N28" s="57">
        <v>21.831</v>
      </c>
      <c r="O28" s="57">
        <v>23.056000000000001</v>
      </c>
      <c r="P28" s="57">
        <v>23.47</v>
      </c>
      <c r="Q28" s="57">
        <v>24.236999999999998</v>
      </c>
      <c r="R28" s="57">
        <v>25.003</v>
      </c>
      <c r="S28" s="57">
        <v>26.370999999999999</v>
      </c>
      <c r="T28" s="57">
        <v>27.146999999999998</v>
      </c>
      <c r="U28" s="57">
        <v>28.314</v>
      </c>
      <c r="V28" s="57">
        <v>30.257999999999999</v>
      </c>
      <c r="W28" s="57">
        <v>30.364999999999998</v>
      </c>
      <c r="X28" s="57">
        <v>35.189</v>
      </c>
      <c r="Y28" s="57">
        <v>36.871000000000002</v>
      </c>
      <c r="Z28" s="57">
        <v>37.545999999999999</v>
      </c>
      <c r="AA28" s="57">
        <v>41.25</v>
      </c>
      <c r="AB28" s="57">
        <v>42.951999999999998</v>
      </c>
      <c r="AC28" s="57">
        <v>44.369</v>
      </c>
      <c r="AD28" s="57">
        <v>45.268999999999998</v>
      </c>
      <c r="AE28" s="57">
        <v>47.851999999999997</v>
      </c>
      <c r="AF28" s="57">
        <v>49.381</v>
      </c>
      <c r="AG28" s="57">
        <v>54.515000000000001</v>
      </c>
      <c r="AH28" s="57">
        <v>57.76</v>
      </c>
      <c r="AI28" s="57">
        <v>57.76</v>
      </c>
      <c r="AJ28" s="57"/>
    </row>
    <row r="29" spans="1:36" x14ac:dyDescent="0.25">
      <c r="A29" s="42" t="s">
        <v>503</v>
      </c>
      <c r="B29" s="57">
        <v>156.5</v>
      </c>
      <c r="C29" s="57">
        <v>156.5</v>
      </c>
      <c r="D29" s="57">
        <v>156.5</v>
      </c>
      <c r="E29" s="57">
        <v>156.5</v>
      </c>
      <c r="F29" s="57">
        <v>156.5</v>
      </c>
      <c r="G29" s="57">
        <v>156.5</v>
      </c>
      <c r="H29" s="57">
        <v>157</v>
      </c>
      <c r="I29" s="57">
        <v>157.1</v>
      </c>
      <c r="J29" s="57">
        <v>157.4</v>
      </c>
      <c r="K29" s="57">
        <v>158.1</v>
      </c>
      <c r="L29" s="57">
        <v>158.30000000000001</v>
      </c>
      <c r="M29" s="57">
        <v>158.69999999999999</v>
      </c>
      <c r="N29" s="57">
        <v>159.4</v>
      </c>
      <c r="O29" s="57">
        <v>159.69999999999999</v>
      </c>
      <c r="P29" s="57">
        <v>160.19999999999999</v>
      </c>
      <c r="Q29" s="57">
        <v>160.6</v>
      </c>
      <c r="R29" s="57">
        <v>160.80000000000001</v>
      </c>
      <c r="S29" s="57">
        <v>161.4</v>
      </c>
      <c r="T29" s="57">
        <v>161.69999999999999</v>
      </c>
      <c r="U29" s="57">
        <v>161.9</v>
      </c>
      <c r="V29" s="57">
        <v>162.4</v>
      </c>
      <c r="W29" s="57">
        <v>163.1</v>
      </c>
      <c r="X29" s="57">
        <v>163.30000000000001</v>
      </c>
      <c r="Y29" s="57">
        <v>163.80000000000001</v>
      </c>
      <c r="Z29" s="57">
        <v>164.3</v>
      </c>
      <c r="AA29" s="57">
        <v>164.6</v>
      </c>
      <c r="AB29" s="57">
        <v>165.1</v>
      </c>
      <c r="AC29" s="57">
        <v>165.5</v>
      </c>
      <c r="AD29" s="57">
        <v>165.8</v>
      </c>
      <c r="AE29" s="57">
        <v>166.6</v>
      </c>
      <c r="AF29" s="57">
        <v>167</v>
      </c>
      <c r="AG29" s="57">
        <v>167.3</v>
      </c>
      <c r="AH29" s="57">
        <v>167.6</v>
      </c>
      <c r="AI29" s="57">
        <v>168</v>
      </c>
      <c r="AJ29" s="57"/>
    </row>
    <row r="30" spans="1:36" x14ac:dyDescent="0.25">
      <c r="A30" s="45" t="s">
        <v>504</v>
      </c>
      <c r="B30" s="57">
        <v>22</v>
      </c>
      <c r="C30" s="57">
        <v>22.5</v>
      </c>
      <c r="D30" s="57">
        <v>23</v>
      </c>
      <c r="E30" s="57">
        <v>23.5</v>
      </c>
      <c r="F30" s="57">
        <v>24</v>
      </c>
      <c r="G30" s="57">
        <v>24.5</v>
      </c>
      <c r="H30" s="57">
        <v>25</v>
      </c>
      <c r="I30" s="57">
        <v>25.5</v>
      </c>
      <c r="J30" s="57">
        <v>26</v>
      </c>
      <c r="K30" s="57">
        <v>26.5</v>
      </c>
      <c r="L30" s="57">
        <v>27</v>
      </c>
      <c r="M30" s="57">
        <v>27.5</v>
      </c>
      <c r="N30" s="57">
        <v>28</v>
      </c>
      <c r="O30" s="57">
        <v>28</v>
      </c>
      <c r="P30" s="57">
        <v>28.5</v>
      </c>
      <c r="Q30" s="57">
        <v>29</v>
      </c>
      <c r="R30" s="57">
        <v>29.5</v>
      </c>
      <c r="S30" s="57">
        <v>30</v>
      </c>
      <c r="T30" s="57">
        <v>30.5</v>
      </c>
      <c r="U30" s="57">
        <v>31</v>
      </c>
      <c r="V30" s="57">
        <v>31.1</v>
      </c>
      <c r="W30" s="57">
        <v>31.5</v>
      </c>
      <c r="X30" s="57">
        <v>31.8</v>
      </c>
      <c r="Y30" s="57">
        <v>32</v>
      </c>
      <c r="Z30" s="57">
        <v>32.700000000000003</v>
      </c>
      <c r="AA30" s="57">
        <v>33</v>
      </c>
      <c r="AB30" s="57">
        <v>33.1</v>
      </c>
      <c r="AC30" s="57">
        <v>33.5</v>
      </c>
      <c r="AD30" s="57">
        <v>33.75</v>
      </c>
      <c r="AE30" s="57">
        <v>34</v>
      </c>
      <c r="AF30" s="57">
        <v>34.1</v>
      </c>
      <c r="AG30" s="57">
        <v>34.5</v>
      </c>
      <c r="AH30" s="57">
        <v>34.5</v>
      </c>
      <c r="AI30" s="57">
        <v>34.5</v>
      </c>
      <c r="AJ30" s="57"/>
    </row>
    <row r="31" spans="1:36" x14ac:dyDescent="0.25">
      <c r="A31" s="42" t="s">
        <v>505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57">
        <v>31.2</v>
      </c>
      <c r="Z31" s="57">
        <v>32.1</v>
      </c>
      <c r="AA31" s="57">
        <v>33</v>
      </c>
      <c r="AB31" s="57">
        <v>33.4</v>
      </c>
      <c r="AC31" s="57">
        <v>34.6</v>
      </c>
      <c r="AD31" s="57">
        <v>36.5</v>
      </c>
      <c r="AE31" s="57">
        <v>39.200000000000003</v>
      </c>
      <c r="AF31" s="57">
        <v>39.799999999999997</v>
      </c>
      <c r="AG31" s="57">
        <v>41.13</v>
      </c>
      <c r="AH31" s="40">
        <v>42.1</v>
      </c>
      <c r="AI31" s="40">
        <v>43.05</v>
      </c>
      <c r="AJ31" s="57"/>
    </row>
    <row r="32" spans="1:36" x14ac:dyDescent="0.25">
      <c r="A32" s="42" t="s">
        <v>506</v>
      </c>
      <c r="B32" s="57">
        <v>27.55</v>
      </c>
      <c r="C32" s="57">
        <v>27.55</v>
      </c>
      <c r="D32" s="57">
        <v>27.55</v>
      </c>
      <c r="E32" s="57">
        <v>27.55</v>
      </c>
      <c r="F32" s="57">
        <v>27.55</v>
      </c>
      <c r="G32" s="57">
        <v>27.55</v>
      </c>
      <c r="H32" s="57">
        <v>27.55</v>
      </c>
      <c r="I32" s="57">
        <v>27.55</v>
      </c>
      <c r="J32" s="57">
        <v>27.55</v>
      </c>
      <c r="K32" s="57">
        <v>27.55</v>
      </c>
      <c r="L32" s="57">
        <v>27.55</v>
      </c>
      <c r="M32" s="57">
        <v>29.05</v>
      </c>
      <c r="N32" s="57">
        <v>29.05</v>
      </c>
      <c r="O32" s="57">
        <v>29.05</v>
      </c>
      <c r="P32" s="57">
        <v>29.05</v>
      </c>
      <c r="Q32" s="57">
        <v>29.05</v>
      </c>
      <c r="R32" s="57">
        <v>32.04</v>
      </c>
      <c r="S32" s="57">
        <v>34</v>
      </c>
      <c r="T32" s="57">
        <v>34</v>
      </c>
      <c r="U32" s="57">
        <v>36.450000000000003</v>
      </c>
      <c r="V32" s="57">
        <v>42.05</v>
      </c>
      <c r="W32" s="57">
        <v>44.85</v>
      </c>
      <c r="X32" s="57">
        <v>46.78</v>
      </c>
      <c r="Y32" s="57">
        <v>47.05</v>
      </c>
      <c r="Z32" s="57">
        <v>47.05</v>
      </c>
      <c r="AA32" s="57">
        <v>47.05</v>
      </c>
      <c r="AB32" s="57">
        <v>47.05</v>
      </c>
      <c r="AC32" s="57">
        <v>47.05</v>
      </c>
      <c r="AD32" s="57">
        <v>47.25</v>
      </c>
      <c r="AE32" s="57">
        <v>47.25</v>
      </c>
      <c r="AF32" s="57">
        <v>48.25</v>
      </c>
      <c r="AG32" s="57">
        <v>48.8</v>
      </c>
      <c r="AH32" s="57">
        <v>50.25</v>
      </c>
      <c r="AI32" s="57">
        <v>50.74</v>
      </c>
      <c r="AJ32" s="57"/>
    </row>
    <row r="33" spans="1:36" x14ac:dyDescent="0.25">
      <c r="A33" s="42" t="s">
        <v>507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57">
        <v>33.35</v>
      </c>
      <c r="AI33" s="57">
        <v>33.35</v>
      </c>
      <c r="AJ33" s="57"/>
    </row>
    <row r="34" spans="1:36" x14ac:dyDescent="0.25">
      <c r="A34" s="42" t="s">
        <v>508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37"/>
      <c r="AI34" s="57">
        <v>45</v>
      </c>
      <c r="AJ34" s="57"/>
    </row>
    <row r="35" spans="1:36" x14ac:dyDescent="0.25">
      <c r="A35" s="42" t="s">
        <v>509</v>
      </c>
      <c r="B35" s="57">
        <v>20.6</v>
      </c>
      <c r="C35" s="57">
        <v>20.6</v>
      </c>
      <c r="D35" s="57">
        <v>20.6</v>
      </c>
      <c r="E35" s="57">
        <v>20.6</v>
      </c>
      <c r="F35" s="57">
        <v>20.6</v>
      </c>
      <c r="G35" s="57">
        <v>20.6</v>
      </c>
      <c r="H35" s="57">
        <v>20.6</v>
      </c>
      <c r="I35" s="57">
        <v>20.6</v>
      </c>
      <c r="J35" s="57">
        <v>20.6</v>
      </c>
      <c r="K35" s="57">
        <v>20.6</v>
      </c>
      <c r="L35" s="57">
        <v>20.6</v>
      </c>
      <c r="M35" s="57">
        <v>24.1</v>
      </c>
      <c r="N35" s="57">
        <v>24.1</v>
      </c>
      <c r="O35" s="57">
        <v>24.1</v>
      </c>
      <c r="P35" s="57">
        <v>24.6</v>
      </c>
      <c r="Q35" s="57">
        <v>25.1</v>
      </c>
      <c r="R35" s="57">
        <v>25.5</v>
      </c>
      <c r="S35" s="57">
        <v>25.5</v>
      </c>
      <c r="T35" s="57">
        <v>25.5</v>
      </c>
      <c r="U35" s="57">
        <v>25.5</v>
      </c>
      <c r="V35" s="57">
        <v>26.6</v>
      </c>
      <c r="W35" s="57">
        <v>26.6</v>
      </c>
      <c r="X35" s="57">
        <v>26.6</v>
      </c>
      <c r="Y35" s="57">
        <v>27</v>
      </c>
      <c r="Z35" s="57">
        <v>27</v>
      </c>
      <c r="AA35" s="57">
        <v>27.4</v>
      </c>
      <c r="AB35" s="57">
        <v>27.9</v>
      </c>
      <c r="AC35" s="57">
        <v>29.8</v>
      </c>
      <c r="AD35" s="57">
        <v>31.1</v>
      </c>
      <c r="AE35" s="57">
        <v>32.299999999999997</v>
      </c>
      <c r="AF35" s="57">
        <v>33.200000000000003</v>
      </c>
      <c r="AG35" s="57">
        <v>34.6</v>
      </c>
      <c r="AH35" s="40">
        <v>38.25</v>
      </c>
      <c r="AI35" s="40">
        <v>38.4</v>
      </c>
      <c r="AJ35" s="57"/>
    </row>
    <row r="36" spans="1:36" x14ac:dyDescent="0.25">
      <c r="A36" s="42" t="s">
        <v>510</v>
      </c>
      <c r="B36" s="60"/>
      <c r="C36" s="60"/>
      <c r="D36" s="60"/>
      <c r="E36" s="60"/>
      <c r="F36" s="60"/>
      <c r="G36" s="60"/>
      <c r="H36" s="60"/>
      <c r="I36" s="60"/>
      <c r="J36" s="57">
        <v>25.4</v>
      </c>
      <c r="K36" s="57">
        <v>25.4</v>
      </c>
      <c r="L36" s="57">
        <v>25.4</v>
      </c>
      <c r="M36" s="57">
        <v>26</v>
      </c>
      <c r="N36" s="57">
        <v>26.9</v>
      </c>
      <c r="O36" s="57">
        <v>26.9</v>
      </c>
      <c r="P36" s="57">
        <v>26.9</v>
      </c>
      <c r="Q36" s="57">
        <v>27.5</v>
      </c>
      <c r="R36" s="57">
        <v>28.4</v>
      </c>
      <c r="S36" s="57">
        <v>28.4</v>
      </c>
      <c r="T36" s="57">
        <v>31.2</v>
      </c>
      <c r="U36" s="57">
        <v>31.2</v>
      </c>
      <c r="V36" s="57">
        <v>32.4</v>
      </c>
      <c r="W36" s="57">
        <v>33</v>
      </c>
      <c r="X36" s="57">
        <v>34.1</v>
      </c>
      <c r="Y36" s="57">
        <v>34.1</v>
      </c>
      <c r="Z36" s="57">
        <v>34.1</v>
      </c>
      <c r="AA36" s="57">
        <v>34.1</v>
      </c>
      <c r="AB36" s="57">
        <v>35.200000000000003</v>
      </c>
      <c r="AC36" s="57">
        <v>35.6</v>
      </c>
      <c r="AD36" s="57">
        <v>36.4</v>
      </c>
      <c r="AE36" s="57">
        <v>37.5</v>
      </c>
      <c r="AF36" s="57">
        <v>39</v>
      </c>
      <c r="AG36" s="57">
        <v>40.299999999999997</v>
      </c>
      <c r="AH36" s="40">
        <v>41</v>
      </c>
      <c r="AI36" s="40">
        <v>41</v>
      </c>
      <c r="AJ36" s="57"/>
    </row>
    <row r="37" spans="1:36" x14ac:dyDescent="0.25">
      <c r="A37" s="42" t="s">
        <v>511</v>
      </c>
      <c r="B37" s="60"/>
      <c r="C37" s="60"/>
      <c r="D37" s="60"/>
      <c r="E37" s="60"/>
      <c r="F37" s="60"/>
      <c r="G37" s="60"/>
      <c r="H37" s="60"/>
      <c r="I37" s="60"/>
      <c r="J37" s="57">
        <v>18</v>
      </c>
      <c r="K37" s="57">
        <v>30</v>
      </c>
      <c r="L37" s="57">
        <v>30</v>
      </c>
      <c r="M37" s="57">
        <v>30</v>
      </c>
      <c r="N37" s="57">
        <v>35</v>
      </c>
      <c r="O37" s="57">
        <v>35</v>
      </c>
      <c r="P37" s="57">
        <v>35</v>
      </c>
      <c r="Q37" s="57">
        <v>48</v>
      </c>
      <c r="R37" s="57">
        <v>52</v>
      </c>
      <c r="S37" s="57">
        <v>52</v>
      </c>
      <c r="T37" s="57">
        <v>52</v>
      </c>
      <c r="U37" s="57">
        <v>66</v>
      </c>
      <c r="V37" s="57">
        <v>69</v>
      </c>
      <c r="W37" s="57">
        <v>69</v>
      </c>
      <c r="X37" s="57">
        <v>74</v>
      </c>
      <c r="Y37" s="57">
        <v>77</v>
      </c>
      <c r="Z37" s="57">
        <v>84</v>
      </c>
      <c r="AA37" s="57">
        <v>84</v>
      </c>
      <c r="AB37" s="57">
        <v>84</v>
      </c>
      <c r="AC37" s="57">
        <v>84</v>
      </c>
      <c r="AD37" s="57">
        <v>92</v>
      </c>
      <c r="AE37" s="57">
        <v>97</v>
      </c>
      <c r="AF37" s="57">
        <v>97</v>
      </c>
      <c r="AG37" s="57">
        <v>97</v>
      </c>
      <c r="AH37" s="57">
        <v>112</v>
      </c>
      <c r="AI37" s="57">
        <v>112</v>
      </c>
      <c r="AJ37" s="57"/>
    </row>
    <row r="38" spans="1:36" x14ac:dyDescent="0.25">
      <c r="A38" s="42" t="s">
        <v>512</v>
      </c>
      <c r="B38" s="57">
        <v>18.364999999999998</v>
      </c>
      <c r="C38" s="57">
        <v>20.58</v>
      </c>
      <c r="D38" s="57">
        <v>20.58</v>
      </c>
      <c r="E38" s="57">
        <v>20.58</v>
      </c>
      <c r="F38" s="57">
        <v>20.58</v>
      </c>
      <c r="G38" s="57">
        <v>20.58</v>
      </c>
      <c r="H38" s="57">
        <v>20.58</v>
      </c>
      <c r="I38" s="57">
        <v>20.58</v>
      </c>
      <c r="J38" s="57">
        <v>30.25</v>
      </c>
      <c r="K38" s="57">
        <v>30.25</v>
      </c>
      <c r="L38" s="57">
        <v>30.25</v>
      </c>
      <c r="M38" s="57">
        <v>30.25</v>
      </c>
      <c r="N38" s="57">
        <v>30.25</v>
      </c>
      <c r="O38" s="57">
        <v>30.25</v>
      </c>
      <c r="P38" s="57">
        <v>30.25</v>
      </c>
      <c r="Q38" s="57">
        <v>32.325000000000003</v>
      </c>
      <c r="R38" s="57">
        <v>32.325000000000003</v>
      </c>
      <c r="S38" s="57">
        <v>32.325000000000003</v>
      </c>
      <c r="T38" s="57">
        <v>32.325000000000003</v>
      </c>
      <c r="U38" s="57">
        <v>32.325000000000003</v>
      </c>
      <c r="V38" s="57">
        <v>32.325000000000003</v>
      </c>
      <c r="W38" s="57">
        <v>32.325000000000003</v>
      </c>
      <c r="X38" s="57">
        <v>32.325000000000003</v>
      </c>
      <c r="Y38" s="57">
        <v>32.325000000000003</v>
      </c>
      <c r="Z38" s="57">
        <v>32.325000000000003</v>
      </c>
      <c r="AA38" s="57">
        <v>34.404000000000003</v>
      </c>
      <c r="AB38" s="57">
        <v>34.404000000000003</v>
      </c>
      <c r="AC38" s="57">
        <v>34.404000000000003</v>
      </c>
      <c r="AD38" s="57">
        <v>34.404000000000003</v>
      </c>
      <c r="AE38" s="57">
        <v>34.404000000000003</v>
      </c>
      <c r="AF38" s="57">
        <v>34.404000000000003</v>
      </c>
      <c r="AG38" s="57">
        <v>34.404000000000003</v>
      </c>
      <c r="AH38" s="57">
        <v>34.404000000000003</v>
      </c>
      <c r="AI38" s="57">
        <v>36.200000000000003</v>
      </c>
      <c r="AJ38" s="57"/>
    </row>
    <row r="39" spans="1:36" x14ac:dyDescent="0.25">
      <c r="A39" s="42" t="s">
        <v>513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>
        <v>250</v>
      </c>
      <c r="AF39" s="60">
        <v>254.19</v>
      </c>
      <c r="AG39" s="60">
        <v>259.20999999999998</v>
      </c>
      <c r="AH39" s="60">
        <v>260.36</v>
      </c>
      <c r="AI39" s="60">
        <v>260.36</v>
      </c>
      <c r="AJ39" s="57"/>
    </row>
    <row r="40" spans="1:36" x14ac:dyDescent="0.25">
      <c r="A40" s="42" t="s">
        <v>514</v>
      </c>
      <c r="B40" s="62">
        <v>2.12</v>
      </c>
      <c r="C40" s="62">
        <v>8.57</v>
      </c>
      <c r="D40" s="62">
        <v>10.07</v>
      </c>
      <c r="E40" s="62">
        <v>10.87</v>
      </c>
      <c r="F40" s="62">
        <v>15.71</v>
      </c>
      <c r="G40" s="62">
        <v>16.559999999999999</v>
      </c>
      <c r="H40" s="62">
        <v>19.38</v>
      </c>
      <c r="I40" s="62">
        <v>20.45</v>
      </c>
      <c r="J40" s="62">
        <v>23.04</v>
      </c>
      <c r="K40" s="62">
        <v>25.24</v>
      </c>
      <c r="L40" s="62">
        <v>27.51</v>
      </c>
      <c r="M40" s="62">
        <v>30.16</v>
      </c>
      <c r="N40" s="62">
        <v>30.4</v>
      </c>
      <c r="O40" s="62">
        <v>31.3</v>
      </c>
      <c r="P40" s="62">
        <v>31.3</v>
      </c>
      <c r="Q40" s="62">
        <v>32.130000000000003</v>
      </c>
      <c r="R40" s="62">
        <v>32.56</v>
      </c>
      <c r="S40" s="62">
        <v>32.56</v>
      </c>
      <c r="T40" s="62">
        <v>32.79</v>
      </c>
      <c r="U40" s="62">
        <v>32.79</v>
      </c>
      <c r="V40" s="62">
        <v>33.72</v>
      </c>
      <c r="W40" s="62">
        <v>33.880000000000003</v>
      </c>
      <c r="X40" s="62">
        <v>33.880000000000003</v>
      </c>
      <c r="Y40" s="62">
        <v>33.99</v>
      </c>
      <c r="Z40" s="62">
        <v>33.99</v>
      </c>
      <c r="AA40" s="62">
        <v>34.14</v>
      </c>
      <c r="AB40" s="62">
        <v>34.58</v>
      </c>
      <c r="AC40" s="62">
        <v>34.770000000000003</v>
      </c>
      <c r="AD40" s="62">
        <v>35</v>
      </c>
      <c r="AE40" s="62">
        <v>35.29</v>
      </c>
      <c r="AF40" s="62">
        <v>35.61</v>
      </c>
      <c r="AG40" s="62">
        <v>35.61</v>
      </c>
      <c r="AH40" s="62">
        <v>35.61</v>
      </c>
      <c r="AI40" s="62">
        <v>35.950000000000003</v>
      </c>
      <c r="AJ40" s="57"/>
    </row>
    <row r="41" spans="1:36" x14ac:dyDescent="0.25">
      <c r="A41" s="45" t="s">
        <v>661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57">
        <v>287</v>
      </c>
      <c r="AB41" s="57">
        <v>292</v>
      </c>
      <c r="AC41" s="57">
        <v>293</v>
      </c>
      <c r="AD41" s="57">
        <v>296</v>
      </c>
      <c r="AE41" s="57">
        <v>296</v>
      </c>
      <c r="AF41" s="57">
        <v>301</v>
      </c>
      <c r="AG41" s="57">
        <v>303</v>
      </c>
      <c r="AH41" s="57">
        <v>297.322</v>
      </c>
      <c r="AI41" s="57">
        <v>297.322</v>
      </c>
      <c r="AJ41" s="57"/>
    </row>
    <row r="42" spans="1:36" x14ac:dyDescent="0.25">
      <c r="A42" s="42" t="s">
        <v>655</v>
      </c>
      <c r="B42" s="40">
        <v>14.403</v>
      </c>
      <c r="C42" s="40">
        <v>14.403</v>
      </c>
      <c r="D42" s="40">
        <v>14.403</v>
      </c>
      <c r="E42" s="40">
        <v>14.403</v>
      </c>
      <c r="F42" s="40">
        <v>14.403</v>
      </c>
      <c r="G42" s="40">
        <v>14.403</v>
      </c>
      <c r="H42" s="40">
        <v>14.403</v>
      </c>
      <c r="I42" s="40">
        <v>14.403</v>
      </c>
      <c r="J42" s="40">
        <v>14.403</v>
      </c>
      <c r="K42" s="40">
        <v>14.403</v>
      </c>
      <c r="L42" s="40">
        <v>14.403</v>
      </c>
      <c r="M42" s="40">
        <v>14.403</v>
      </c>
      <c r="N42" s="40">
        <v>14.403</v>
      </c>
      <c r="O42" s="40">
        <v>14.403</v>
      </c>
      <c r="P42" s="40">
        <v>15.893000000000001</v>
      </c>
      <c r="Q42" s="40">
        <v>15.893000000000001</v>
      </c>
      <c r="R42" s="40">
        <v>15.893000000000001</v>
      </c>
      <c r="S42" s="40">
        <v>15.893000000000001</v>
      </c>
      <c r="T42" s="40">
        <v>15.893000000000001</v>
      </c>
      <c r="U42" s="40">
        <v>15.893000000000001</v>
      </c>
      <c r="V42" s="40">
        <v>15.893000000000001</v>
      </c>
      <c r="W42" s="40">
        <v>15.893000000000001</v>
      </c>
      <c r="X42" s="40">
        <v>15.893000000000001</v>
      </c>
      <c r="Y42" s="40">
        <v>15.893000000000001</v>
      </c>
      <c r="Z42" s="40">
        <v>15.893000000000001</v>
      </c>
      <c r="AA42" s="40">
        <v>15.893000000000001</v>
      </c>
      <c r="AB42" s="40">
        <v>15.893000000000001</v>
      </c>
      <c r="AC42" s="40">
        <v>15.893000000000001</v>
      </c>
      <c r="AD42" s="40">
        <v>16.024999999999999</v>
      </c>
      <c r="AE42" s="40">
        <v>16.350000000000001</v>
      </c>
      <c r="AF42" s="40">
        <v>17.661999999999999</v>
      </c>
      <c r="AG42" s="40">
        <v>17.934000000000001</v>
      </c>
      <c r="AH42" s="40">
        <v>17.934000000000001</v>
      </c>
      <c r="AI42" s="40">
        <v>17.934000000000001</v>
      </c>
      <c r="AJ42" s="57"/>
    </row>
    <row r="43" spans="1:36" x14ac:dyDescent="0.25">
      <c r="A43" s="42" t="s">
        <v>515</v>
      </c>
      <c r="B43" s="57">
        <v>5</v>
      </c>
      <c r="C43" s="57">
        <v>5</v>
      </c>
      <c r="D43" s="57">
        <v>5</v>
      </c>
      <c r="E43" s="57">
        <v>5</v>
      </c>
      <c r="F43" s="57">
        <v>5</v>
      </c>
      <c r="G43" s="57">
        <v>5</v>
      </c>
      <c r="H43" s="57">
        <v>5</v>
      </c>
      <c r="I43" s="57">
        <v>5</v>
      </c>
      <c r="J43" s="57">
        <v>5</v>
      </c>
      <c r="K43" s="57">
        <v>6</v>
      </c>
      <c r="L43" s="57">
        <v>6</v>
      </c>
      <c r="M43" s="57">
        <v>6</v>
      </c>
      <c r="N43" s="57">
        <v>6</v>
      </c>
      <c r="O43" s="57">
        <v>6</v>
      </c>
      <c r="P43" s="57">
        <v>6</v>
      </c>
      <c r="Q43" s="57">
        <v>6</v>
      </c>
      <c r="R43" s="57">
        <v>7</v>
      </c>
      <c r="S43" s="57">
        <v>7</v>
      </c>
      <c r="T43" s="57">
        <v>7</v>
      </c>
      <c r="U43" s="57">
        <v>7</v>
      </c>
      <c r="V43" s="57">
        <v>7</v>
      </c>
      <c r="W43" s="57">
        <v>7</v>
      </c>
      <c r="X43" s="57">
        <v>7</v>
      </c>
      <c r="Y43" s="57">
        <v>8</v>
      </c>
      <c r="Z43" s="57">
        <v>8</v>
      </c>
      <c r="AA43" s="57">
        <v>9</v>
      </c>
      <c r="AB43" s="57">
        <v>9.5</v>
      </c>
      <c r="AC43" s="57">
        <v>10</v>
      </c>
      <c r="AD43" s="57">
        <v>11</v>
      </c>
      <c r="AE43" s="57">
        <v>11.5</v>
      </c>
      <c r="AF43" s="57">
        <v>12.5</v>
      </c>
      <c r="AG43" s="57">
        <v>14</v>
      </c>
      <c r="AH43" s="57">
        <v>15</v>
      </c>
      <c r="AI43" s="57">
        <v>15</v>
      </c>
      <c r="AJ43" s="57"/>
    </row>
    <row r="44" spans="1:36" x14ac:dyDescent="0.25">
      <c r="A44" s="42" t="s">
        <v>516</v>
      </c>
      <c r="B44" s="57">
        <v>19.84</v>
      </c>
      <c r="C44" s="57">
        <v>23.05</v>
      </c>
      <c r="D44" s="57">
        <v>24.44</v>
      </c>
      <c r="E44" s="57">
        <v>25.81</v>
      </c>
      <c r="F44" s="57">
        <v>26.8</v>
      </c>
      <c r="G44" s="57">
        <v>27.14</v>
      </c>
      <c r="H44" s="57">
        <v>27.54</v>
      </c>
      <c r="I44" s="57">
        <v>28.44</v>
      </c>
      <c r="J44" s="57">
        <v>29.94</v>
      </c>
      <c r="K44" s="57">
        <v>31.04</v>
      </c>
      <c r="L44" s="57">
        <v>31.34</v>
      </c>
      <c r="M44" s="57">
        <v>32.58</v>
      </c>
      <c r="N44" s="57">
        <v>33.68</v>
      </c>
      <c r="O44" s="57">
        <v>35.25</v>
      </c>
      <c r="P44" s="57">
        <v>35.92</v>
      </c>
      <c r="Q44" s="57">
        <v>36.380000000000003</v>
      </c>
      <c r="R44" s="57">
        <v>36.71</v>
      </c>
      <c r="S44" s="57">
        <v>38.119999999999997</v>
      </c>
      <c r="T44" s="57">
        <v>39.26</v>
      </c>
      <c r="U44" s="57">
        <v>39.61</v>
      </c>
      <c r="V44" s="57">
        <v>39.979999999999997</v>
      </c>
      <c r="W44" s="57">
        <v>40.869999999999997</v>
      </c>
      <c r="X44" s="57">
        <v>41.92</v>
      </c>
      <c r="Y44" s="57">
        <v>41.92</v>
      </c>
      <c r="Z44" s="57">
        <v>42.27</v>
      </c>
      <c r="AA44" s="57">
        <v>42.27</v>
      </c>
      <c r="AB44" s="57">
        <v>42.61</v>
      </c>
      <c r="AC44" s="57">
        <v>43.17</v>
      </c>
      <c r="AD44" s="57">
        <v>43.62</v>
      </c>
      <c r="AE44" s="57">
        <v>43.95</v>
      </c>
      <c r="AF44" s="57">
        <v>44.99</v>
      </c>
      <c r="AG44" s="57">
        <v>45.55</v>
      </c>
      <c r="AH44" s="57">
        <v>45.55</v>
      </c>
      <c r="AI44" s="57">
        <v>45.82</v>
      </c>
      <c r="AJ44" s="57"/>
    </row>
    <row r="45" spans="1:36" x14ac:dyDescent="0.25">
      <c r="A45" s="42" t="s">
        <v>517</v>
      </c>
      <c r="B45" s="60">
        <v>9</v>
      </c>
      <c r="C45" s="60">
        <v>9</v>
      </c>
      <c r="D45" s="60">
        <v>9</v>
      </c>
      <c r="E45" s="60">
        <v>9</v>
      </c>
      <c r="F45" s="60">
        <v>9</v>
      </c>
      <c r="G45" s="60">
        <v>9</v>
      </c>
      <c r="H45" s="60">
        <v>9</v>
      </c>
      <c r="I45" s="60">
        <v>9</v>
      </c>
      <c r="J45" s="60">
        <v>9</v>
      </c>
      <c r="K45" s="60">
        <v>9</v>
      </c>
      <c r="L45" s="60">
        <v>9</v>
      </c>
      <c r="M45" s="60">
        <v>9</v>
      </c>
      <c r="N45" s="60">
        <v>9</v>
      </c>
      <c r="O45" s="60">
        <v>9</v>
      </c>
      <c r="P45" s="60">
        <v>9</v>
      </c>
      <c r="Q45" s="60">
        <v>9</v>
      </c>
      <c r="R45" s="60">
        <v>9</v>
      </c>
      <c r="S45" s="60">
        <v>9</v>
      </c>
      <c r="T45" s="60">
        <v>9</v>
      </c>
      <c r="U45" s="60">
        <v>9</v>
      </c>
      <c r="V45" s="60">
        <v>9</v>
      </c>
      <c r="W45" s="60">
        <v>9</v>
      </c>
      <c r="X45" s="60">
        <v>9</v>
      </c>
      <c r="Y45" s="60">
        <v>9</v>
      </c>
      <c r="Z45" s="60">
        <v>11</v>
      </c>
      <c r="AA45" s="60">
        <v>11</v>
      </c>
      <c r="AB45" s="60">
        <v>11</v>
      </c>
      <c r="AC45" s="60">
        <v>11.5</v>
      </c>
      <c r="AD45" s="60">
        <v>11.5</v>
      </c>
      <c r="AE45" s="60">
        <v>11.5</v>
      </c>
      <c r="AF45" s="60">
        <v>11.5</v>
      </c>
      <c r="AG45" s="60">
        <v>11.5</v>
      </c>
      <c r="AH45" s="60">
        <v>11.6</v>
      </c>
      <c r="AI45" s="60">
        <v>11.7</v>
      </c>
      <c r="AJ45" s="57"/>
    </row>
    <row r="46" spans="1:36" x14ac:dyDescent="0.25">
      <c r="A46" s="42" t="s">
        <v>518</v>
      </c>
      <c r="B46" s="40" t="s">
        <v>640</v>
      </c>
      <c r="C46" s="40" t="s">
        <v>640</v>
      </c>
      <c r="D46" s="40" t="s">
        <v>640</v>
      </c>
      <c r="E46" s="40" t="s">
        <v>640</v>
      </c>
      <c r="F46" s="40" t="s">
        <v>640</v>
      </c>
      <c r="G46" s="40" t="s">
        <v>640</v>
      </c>
      <c r="H46" s="40" t="s">
        <v>640</v>
      </c>
      <c r="I46" s="40" t="s">
        <v>640</v>
      </c>
      <c r="J46" s="40" t="s">
        <v>640</v>
      </c>
      <c r="K46" s="40" t="s">
        <v>640</v>
      </c>
      <c r="L46" s="40" t="s">
        <v>640</v>
      </c>
      <c r="M46" s="40" t="s">
        <v>640</v>
      </c>
      <c r="N46" s="40" t="s">
        <v>640</v>
      </c>
      <c r="O46" s="40" t="s">
        <v>640</v>
      </c>
      <c r="P46" s="40" t="s">
        <v>640</v>
      </c>
      <c r="Q46" s="40" t="s">
        <v>640</v>
      </c>
      <c r="R46" s="40" t="s">
        <v>640</v>
      </c>
      <c r="S46" s="40" t="s">
        <v>640</v>
      </c>
      <c r="T46" s="40" t="s">
        <v>641</v>
      </c>
      <c r="U46" s="40" t="s">
        <v>641</v>
      </c>
      <c r="V46" s="40" t="s">
        <v>642</v>
      </c>
      <c r="W46" s="40" t="s">
        <v>642</v>
      </c>
      <c r="X46" s="40" t="s">
        <v>642</v>
      </c>
      <c r="Y46" s="40" t="s">
        <v>642</v>
      </c>
      <c r="Z46" s="40" t="s">
        <v>642</v>
      </c>
      <c r="AA46" s="40" t="s">
        <v>642</v>
      </c>
      <c r="AB46" s="40" t="s">
        <v>642</v>
      </c>
      <c r="AC46" s="40" t="s">
        <v>643</v>
      </c>
      <c r="AD46" s="40" t="s">
        <v>644</v>
      </c>
      <c r="AE46" s="40" t="s">
        <v>645</v>
      </c>
      <c r="AF46" s="40" t="s">
        <v>646</v>
      </c>
      <c r="AG46" s="40" t="s">
        <v>647</v>
      </c>
      <c r="AH46" s="40" t="s">
        <v>574</v>
      </c>
      <c r="AI46" s="40" t="s">
        <v>693</v>
      </c>
      <c r="AJ46" s="57"/>
    </row>
    <row r="47" spans="1:36" x14ac:dyDescent="0.25">
      <c r="A47" s="42" t="s">
        <v>519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v>3</v>
      </c>
      <c r="H47" s="60">
        <v>4</v>
      </c>
      <c r="I47" s="60">
        <v>4</v>
      </c>
      <c r="J47" s="60">
        <v>4</v>
      </c>
      <c r="K47" s="60">
        <v>4</v>
      </c>
      <c r="L47" s="60">
        <v>4</v>
      </c>
      <c r="M47" s="60">
        <v>4</v>
      </c>
      <c r="N47" s="60">
        <v>4</v>
      </c>
      <c r="O47" s="60">
        <v>4</v>
      </c>
      <c r="P47" s="60">
        <v>4</v>
      </c>
      <c r="Q47" s="60">
        <v>4</v>
      </c>
      <c r="R47" s="60">
        <v>4</v>
      </c>
      <c r="S47" s="60">
        <v>4</v>
      </c>
      <c r="T47" s="60">
        <v>5</v>
      </c>
      <c r="U47" s="60">
        <v>5</v>
      </c>
      <c r="V47" s="60">
        <v>7</v>
      </c>
      <c r="W47" s="60">
        <v>7</v>
      </c>
      <c r="X47" s="60">
        <v>8</v>
      </c>
      <c r="Y47" s="60">
        <v>8</v>
      </c>
      <c r="Z47" s="60">
        <v>8</v>
      </c>
      <c r="AA47" s="60">
        <v>10</v>
      </c>
      <c r="AB47" s="60">
        <v>10</v>
      </c>
      <c r="AC47" s="60">
        <v>10</v>
      </c>
      <c r="AD47" s="57">
        <v>13</v>
      </c>
      <c r="AE47" s="57">
        <v>16</v>
      </c>
      <c r="AF47" s="57">
        <v>18</v>
      </c>
      <c r="AG47" s="57">
        <v>21</v>
      </c>
      <c r="AH47" s="57">
        <v>24</v>
      </c>
      <c r="AI47" s="57">
        <v>26</v>
      </c>
      <c r="AJ47" s="57"/>
    </row>
    <row r="48" spans="1:36" x14ac:dyDescent="0.25">
      <c r="A48" s="42" t="s">
        <v>520</v>
      </c>
      <c r="B48" s="60"/>
      <c r="C48" s="60"/>
      <c r="D48" s="60"/>
      <c r="E48" s="60"/>
      <c r="F48" s="60"/>
      <c r="G48" s="57">
        <v>92</v>
      </c>
      <c r="H48" s="57">
        <v>94.5</v>
      </c>
      <c r="I48" s="57">
        <v>95.5</v>
      </c>
      <c r="J48" s="57">
        <v>101</v>
      </c>
      <c r="K48" s="57">
        <v>104</v>
      </c>
      <c r="L48" s="57">
        <v>106.5</v>
      </c>
      <c r="M48" s="57">
        <v>180.5</v>
      </c>
      <c r="N48" s="57">
        <v>113.5</v>
      </c>
      <c r="O48" s="57">
        <v>117</v>
      </c>
      <c r="P48" s="57">
        <v>118.5</v>
      </c>
      <c r="Q48" s="57">
        <v>121</v>
      </c>
      <c r="R48" s="57">
        <v>123</v>
      </c>
      <c r="S48" s="57">
        <v>125.2</v>
      </c>
      <c r="T48" s="57">
        <v>128</v>
      </c>
      <c r="U48" s="57">
        <v>130.5</v>
      </c>
      <c r="V48" s="57">
        <v>132.80000000000001</v>
      </c>
      <c r="W48" s="57">
        <v>134.19999999999999</v>
      </c>
      <c r="X48" s="57">
        <v>138</v>
      </c>
      <c r="Y48" s="57">
        <v>139.1</v>
      </c>
      <c r="Z48" s="57">
        <v>141.4</v>
      </c>
      <c r="AA48" s="57">
        <v>144.19999999999999</v>
      </c>
      <c r="AB48" s="57">
        <v>147.19999999999999</v>
      </c>
      <c r="AC48" s="57">
        <v>151.80000000000001</v>
      </c>
      <c r="AD48" s="57">
        <v>154.6</v>
      </c>
      <c r="AE48" s="57">
        <v>159.30000000000001</v>
      </c>
      <c r="AF48" s="57">
        <v>164.5</v>
      </c>
      <c r="AG48" s="57">
        <v>168.4</v>
      </c>
      <c r="AH48" s="40">
        <v>170.7</v>
      </c>
      <c r="AI48" s="40">
        <v>172.1</v>
      </c>
      <c r="AJ48" s="57"/>
    </row>
    <row r="49" spans="1:36" x14ac:dyDescent="0.25">
      <c r="A49" s="42" t="s">
        <v>521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 t="s">
        <v>634</v>
      </c>
      <c r="AC49" s="64" t="s">
        <v>635</v>
      </c>
      <c r="AD49" s="64" t="s">
        <v>636</v>
      </c>
      <c r="AE49" s="64" t="s">
        <v>637</v>
      </c>
      <c r="AF49" s="64" t="s">
        <v>638</v>
      </c>
      <c r="AG49" s="64" t="s">
        <v>639</v>
      </c>
      <c r="AH49" s="40">
        <v>66.334999999999994</v>
      </c>
      <c r="AI49" s="40">
        <v>66.849999999999994</v>
      </c>
      <c r="AJ49" s="57"/>
    </row>
    <row r="50" spans="1:36" x14ac:dyDescent="0.25">
      <c r="A50" s="42" t="s">
        <v>662</v>
      </c>
      <c r="B50" s="57">
        <v>12.7</v>
      </c>
      <c r="C50" s="57">
        <v>12.7</v>
      </c>
      <c r="D50" s="57">
        <v>12.7</v>
      </c>
      <c r="E50" s="57">
        <v>12.7</v>
      </c>
      <c r="F50" s="57">
        <v>12.7</v>
      </c>
      <c r="G50" s="57">
        <v>12.7</v>
      </c>
      <c r="H50" s="57">
        <v>12.7</v>
      </c>
      <c r="I50" s="57">
        <v>12.7</v>
      </c>
      <c r="J50" s="57">
        <v>12.7</v>
      </c>
      <c r="K50" s="57">
        <v>12.7</v>
      </c>
      <c r="L50" s="57">
        <v>12.7</v>
      </c>
      <c r="M50" s="57">
        <v>12.7</v>
      </c>
      <c r="N50" s="57">
        <v>12.7</v>
      </c>
      <c r="O50" s="57">
        <v>12.7</v>
      </c>
      <c r="P50" s="57">
        <v>12.7</v>
      </c>
      <c r="Q50" s="57">
        <v>12.7</v>
      </c>
      <c r="R50" s="57">
        <v>12.7</v>
      </c>
      <c r="S50" s="57">
        <v>12.7</v>
      </c>
      <c r="T50" s="57">
        <v>12.7</v>
      </c>
      <c r="U50" s="57">
        <v>12.7</v>
      </c>
      <c r="V50" s="57">
        <v>12.7</v>
      </c>
      <c r="W50" s="57">
        <v>12.7</v>
      </c>
      <c r="X50" s="57">
        <v>12.7</v>
      </c>
      <c r="Y50" s="57">
        <v>12.7</v>
      </c>
      <c r="Z50" s="57">
        <v>12.7</v>
      </c>
      <c r="AA50" s="57">
        <v>12.7</v>
      </c>
      <c r="AB50" s="57">
        <v>12.7</v>
      </c>
      <c r="AC50" s="57">
        <v>12.7</v>
      </c>
      <c r="AD50" s="57">
        <v>13.6</v>
      </c>
      <c r="AE50" s="57">
        <v>13.6</v>
      </c>
      <c r="AF50" s="57">
        <v>13.9</v>
      </c>
      <c r="AG50" s="57">
        <v>13.9</v>
      </c>
      <c r="AH50" s="57">
        <v>13.9</v>
      </c>
      <c r="AI50" s="57">
        <v>13.9</v>
      </c>
      <c r="AJ50" s="57"/>
    </row>
    <row r="51" spans="1:36" x14ac:dyDescent="0.25">
      <c r="A51" s="42" t="s">
        <v>522</v>
      </c>
      <c r="B51" s="57">
        <v>6.01</v>
      </c>
      <c r="C51" s="57">
        <v>6.01</v>
      </c>
      <c r="D51" s="57">
        <v>6.01</v>
      </c>
      <c r="E51" s="57">
        <v>6.01</v>
      </c>
      <c r="F51" s="57">
        <v>6.01</v>
      </c>
      <c r="G51" s="57">
        <v>6.01</v>
      </c>
      <c r="H51" s="57">
        <v>6.01</v>
      </c>
      <c r="I51" s="57">
        <v>6.01</v>
      </c>
      <c r="J51" s="57">
        <v>6.01</v>
      </c>
      <c r="K51" s="57">
        <v>6.01</v>
      </c>
      <c r="L51" s="57">
        <v>6.01</v>
      </c>
      <c r="M51" s="57">
        <v>6.01</v>
      </c>
      <c r="N51" s="57">
        <v>6.01</v>
      </c>
      <c r="O51" s="57">
        <v>6.01</v>
      </c>
      <c r="P51" s="57">
        <v>6.01</v>
      </c>
      <c r="Q51" s="57">
        <v>6.01</v>
      </c>
      <c r="R51" s="57">
        <v>6.01</v>
      </c>
      <c r="S51" s="57">
        <v>6.01</v>
      </c>
      <c r="T51" s="57">
        <v>6.01</v>
      </c>
      <c r="U51" s="57">
        <v>6.01</v>
      </c>
      <c r="V51" s="57">
        <v>6.01</v>
      </c>
      <c r="W51" s="57">
        <v>6.19</v>
      </c>
      <c r="X51" s="57">
        <v>6.33</v>
      </c>
      <c r="Y51" s="57">
        <v>8.3800000000000008</v>
      </c>
      <c r="Z51" s="57">
        <v>9.2100000000000009</v>
      </c>
      <c r="AA51" s="57">
        <v>9.4700000000000006</v>
      </c>
      <c r="AB51" s="57">
        <v>10.19</v>
      </c>
      <c r="AC51" s="57">
        <v>13.79</v>
      </c>
      <c r="AD51" s="57">
        <v>16.39</v>
      </c>
      <c r="AE51" s="57">
        <v>18.72</v>
      </c>
      <c r="AF51" s="57">
        <v>24.39</v>
      </c>
      <c r="AG51" s="65">
        <v>25.303999999999998</v>
      </c>
      <c r="AH51" s="57">
        <v>25.303999999999998</v>
      </c>
      <c r="AI51" s="57">
        <v>25.303999999999998</v>
      </c>
      <c r="AJ51" s="57"/>
    </row>
    <row r="52" spans="1:36" x14ac:dyDescent="0.25">
      <c r="A52" s="42" t="s">
        <v>523</v>
      </c>
      <c r="B52" s="57">
        <v>80.23</v>
      </c>
      <c r="C52" s="57">
        <v>80.23</v>
      </c>
      <c r="D52" s="57">
        <v>80.23</v>
      </c>
      <c r="E52" s="57">
        <v>80.23</v>
      </c>
      <c r="F52" s="57">
        <v>80.23</v>
      </c>
      <c r="G52" s="57">
        <v>80.23</v>
      </c>
      <c r="H52" s="57">
        <v>80.23</v>
      </c>
      <c r="I52" s="57">
        <v>80.23</v>
      </c>
      <c r="J52" s="57">
        <v>80.23</v>
      </c>
      <c r="K52" s="57">
        <v>80.23</v>
      </c>
      <c r="L52" s="57">
        <v>80.23</v>
      </c>
      <c r="M52" s="57">
        <v>80.739999999999995</v>
      </c>
      <c r="N52" s="57">
        <v>80.739999999999995</v>
      </c>
      <c r="O52" s="57">
        <v>80.849999999999994</v>
      </c>
      <c r="P52" s="57">
        <v>80.849999999999994</v>
      </c>
      <c r="Q52" s="57">
        <v>80.98</v>
      </c>
      <c r="R52" s="57">
        <v>81.27</v>
      </c>
      <c r="S52" s="57">
        <v>88.31</v>
      </c>
      <c r="T52" s="57">
        <v>89.75</v>
      </c>
      <c r="U52" s="57">
        <v>98.7</v>
      </c>
      <c r="V52" s="57">
        <v>105.42</v>
      </c>
      <c r="W52" s="57">
        <v>106.33</v>
      </c>
      <c r="X52" s="57">
        <v>106.33</v>
      </c>
      <c r="Y52" s="57">
        <v>106.33</v>
      </c>
      <c r="Z52" s="57">
        <v>106.33</v>
      </c>
      <c r="AA52" s="57">
        <v>107.13</v>
      </c>
      <c r="AB52" s="57">
        <v>107.13</v>
      </c>
      <c r="AC52" s="57">
        <v>107.13</v>
      </c>
      <c r="AD52" s="57">
        <v>107.13</v>
      </c>
      <c r="AE52" s="57">
        <v>107.19</v>
      </c>
      <c r="AF52" s="57">
        <v>107.19</v>
      </c>
      <c r="AG52" s="57">
        <v>107.19</v>
      </c>
      <c r="AH52" s="57">
        <v>107.19</v>
      </c>
      <c r="AI52" s="57">
        <v>107.19</v>
      </c>
      <c r="AJ52" s="57"/>
    </row>
    <row r="53" spans="1:36" x14ac:dyDescent="0.25">
      <c r="A53" s="42" t="s">
        <v>524</v>
      </c>
      <c r="B53" s="57">
        <v>20</v>
      </c>
      <c r="C53" s="57">
        <v>20</v>
      </c>
      <c r="D53" s="57">
        <v>20</v>
      </c>
      <c r="E53" s="57">
        <v>20</v>
      </c>
      <c r="F53" s="57">
        <v>20</v>
      </c>
      <c r="G53" s="57">
        <v>20</v>
      </c>
      <c r="H53" s="57">
        <v>20</v>
      </c>
      <c r="I53" s="57">
        <v>25.2</v>
      </c>
      <c r="J53" s="57">
        <v>27.2</v>
      </c>
      <c r="K53" s="57">
        <v>33</v>
      </c>
      <c r="L53" s="57">
        <v>37.200000000000003</v>
      </c>
      <c r="M53" s="57">
        <v>38.799999999999997</v>
      </c>
      <c r="N53" s="57">
        <v>40.9</v>
      </c>
      <c r="O53" s="57">
        <v>42.3</v>
      </c>
      <c r="P53" s="57">
        <v>44.2</v>
      </c>
      <c r="Q53" s="57">
        <v>46.5</v>
      </c>
      <c r="R53" s="57">
        <v>47.2</v>
      </c>
      <c r="S53" s="57">
        <v>48.4</v>
      </c>
      <c r="T53" s="57">
        <v>50.2</v>
      </c>
      <c r="U53" s="57">
        <v>53.4</v>
      </c>
      <c r="V53" s="57">
        <v>55</v>
      </c>
      <c r="W53" s="57">
        <v>56.7</v>
      </c>
      <c r="X53" s="57">
        <v>59</v>
      </c>
      <c r="Y53" s="57">
        <v>59.9</v>
      </c>
      <c r="Z53" s="57">
        <v>61.6</v>
      </c>
      <c r="AA53" s="57">
        <v>62.8</v>
      </c>
      <c r="AB53" s="57">
        <v>64.3</v>
      </c>
      <c r="AC53" s="57">
        <v>65.2</v>
      </c>
      <c r="AD53" s="57">
        <v>66.8</v>
      </c>
      <c r="AE53" s="57">
        <v>68.400000000000006</v>
      </c>
      <c r="AF53" s="57">
        <v>69.8</v>
      </c>
      <c r="AG53" s="57">
        <v>70.3</v>
      </c>
      <c r="AH53" s="40">
        <v>72</v>
      </c>
      <c r="AI53" s="40">
        <v>73.2</v>
      </c>
      <c r="AJ53" s="57"/>
    </row>
    <row r="54" spans="1:36" x14ac:dyDescent="0.25">
      <c r="A54" s="42" t="s">
        <v>525</v>
      </c>
      <c r="B54" s="57">
        <v>2.1179999999999999</v>
      </c>
      <c r="C54" s="57">
        <v>2.1179999999999999</v>
      </c>
      <c r="D54" s="57">
        <v>2.1179999999999999</v>
      </c>
      <c r="E54" s="57">
        <v>2.1179999999999999</v>
      </c>
      <c r="F54" s="57">
        <v>2.1179999999999999</v>
      </c>
      <c r="G54" s="57">
        <v>2.1179999999999999</v>
      </c>
      <c r="H54" s="57">
        <v>2.1179999999999999</v>
      </c>
      <c r="I54" s="57">
        <v>2.1179999999999999</v>
      </c>
      <c r="J54" s="57">
        <v>2.1179999999999999</v>
      </c>
      <c r="K54" s="57">
        <v>2.1179999999999999</v>
      </c>
      <c r="L54" s="57">
        <v>2.1179999999999999</v>
      </c>
      <c r="M54" s="57">
        <v>2.1179999999999999</v>
      </c>
      <c r="N54" s="57">
        <v>2.1179999999999999</v>
      </c>
      <c r="O54" s="57">
        <v>2.1179999999999999</v>
      </c>
      <c r="P54" s="57">
        <v>2.1179999999999999</v>
      </c>
      <c r="Q54" s="57">
        <v>2.1179999999999999</v>
      </c>
      <c r="R54" s="57">
        <v>2.1179999999999999</v>
      </c>
      <c r="S54" s="57">
        <v>5.7450000000000001</v>
      </c>
      <c r="T54" s="57">
        <v>5.7450000000000001</v>
      </c>
      <c r="U54" s="57">
        <v>5.7450000000000001</v>
      </c>
      <c r="V54" s="57">
        <v>5.7450000000000001</v>
      </c>
      <c r="W54" s="57">
        <v>6.0140000000000002</v>
      </c>
      <c r="X54" s="57">
        <v>6.0140000000000002</v>
      </c>
      <c r="Y54" s="57">
        <v>6.0140000000000002</v>
      </c>
      <c r="Z54" s="57">
        <v>6.0140000000000002</v>
      </c>
      <c r="AA54" s="57">
        <v>6.1840000000000002</v>
      </c>
      <c r="AB54" s="57">
        <v>6.1840000000000002</v>
      </c>
      <c r="AC54" s="57">
        <v>6.1840000000000002</v>
      </c>
      <c r="AD54" s="57">
        <v>6.1840000000000002</v>
      </c>
      <c r="AE54" s="57">
        <v>7</v>
      </c>
      <c r="AF54" s="57">
        <v>7</v>
      </c>
      <c r="AG54" s="57">
        <v>8</v>
      </c>
      <c r="AH54" s="40">
        <v>9</v>
      </c>
      <c r="AI54" s="40">
        <v>9.6</v>
      </c>
      <c r="AJ54" s="57"/>
    </row>
    <row r="55" spans="1:36" x14ac:dyDescent="0.25">
      <c r="A55" s="42" t="s">
        <v>526</v>
      </c>
      <c r="B55" s="57">
        <v>40</v>
      </c>
      <c r="C55" s="57">
        <v>40</v>
      </c>
      <c r="D55" s="57">
        <v>40</v>
      </c>
      <c r="E55" s="57">
        <v>40</v>
      </c>
      <c r="F55" s="57">
        <v>40</v>
      </c>
      <c r="G55" s="57">
        <v>40</v>
      </c>
      <c r="H55" s="57">
        <v>42</v>
      </c>
      <c r="I55" s="57">
        <v>42</v>
      </c>
      <c r="J55" s="57">
        <v>42</v>
      </c>
      <c r="K55" s="57">
        <v>42</v>
      </c>
      <c r="L55" s="57">
        <v>45</v>
      </c>
      <c r="M55" s="57">
        <v>45</v>
      </c>
      <c r="N55" s="57">
        <v>45</v>
      </c>
      <c r="O55" s="57">
        <v>45</v>
      </c>
      <c r="P55" s="57">
        <v>45</v>
      </c>
      <c r="Q55" s="57">
        <v>47.85</v>
      </c>
      <c r="R55" s="57">
        <v>47.85</v>
      </c>
      <c r="S55" s="57">
        <v>47.85</v>
      </c>
      <c r="T55" s="57">
        <v>47.85</v>
      </c>
      <c r="U55" s="57">
        <v>47.85</v>
      </c>
      <c r="V55" s="57">
        <v>47.85</v>
      </c>
      <c r="W55" s="57">
        <v>47.85</v>
      </c>
      <c r="X55" s="57">
        <v>47.85</v>
      </c>
      <c r="Y55" s="57">
        <v>50.5</v>
      </c>
      <c r="Z55" s="57">
        <v>50.5</v>
      </c>
      <c r="AA55" s="57">
        <v>50.5</v>
      </c>
      <c r="AB55" s="57">
        <v>50.5</v>
      </c>
      <c r="AC55" s="57">
        <v>50.5</v>
      </c>
      <c r="AD55" s="57">
        <v>53.1</v>
      </c>
      <c r="AE55" s="57">
        <v>53.1</v>
      </c>
      <c r="AF55" s="57">
        <v>53.1</v>
      </c>
      <c r="AG55" s="57">
        <v>53.1</v>
      </c>
      <c r="AH55" s="40">
        <v>54</v>
      </c>
      <c r="AI55" s="40">
        <v>54.5</v>
      </c>
      <c r="AJ55" s="57"/>
    </row>
    <row r="56" spans="1:36" x14ac:dyDescent="0.25">
      <c r="A56" s="42" t="s">
        <v>527</v>
      </c>
      <c r="B56" s="63"/>
      <c r="C56" s="63"/>
      <c r="D56" s="63"/>
      <c r="E56" s="63"/>
      <c r="F56" s="63"/>
      <c r="G56" s="63"/>
      <c r="H56" s="63"/>
      <c r="I56" s="63"/>
      <c r="J56" s="57">
        <v>1</v>
      </c>
      <c r="K56" s="57">
        <v>1.5</v>
      </c>
      <c r="L56" s="57">
        <v>2.5</v>
      </c>
      <c r="M56" s="57">
        <v>3</v>
      </c>
      <c r="N56" s="57">
        <v>3.5</v>
      </c>
      <c r="O56" s="57">
        <v>4.5</v>
      </c>
      <c r="P56" s="57">
        <v>5</v>
      </c>
      <c r="Q56" s="57">
        <v>6</v>
      </c>
      <c r="R56" s="57">
        <v>7</v>
      </c>
      <c r="S56" s="57">
        <v>7.3</v>
      </c>
      <c r="T56" s="57">
        <v>8</v>
      </c>
      <c r="U56" s="57">
        <v>8.5</v>
      </c>
      <c r="V56" s="57">
        <v>9.5</v>
      </c>
      <c r="W56" s="57">
        <v>10</v>
      </c>
      <c r="X56" s="57">
        <v>10.5</v>
      </c>
      <c r="Y56" s="57">
        <v>11.5</v>
      </c>
      <c r="Z56" s="57">
        <v>12</v>
      </c>
      <c r="AA56" s="57">
        <v>12.5</v>
      </c>
      <c r="AB56" s="57">
        <v>15</v>
      </c>
      <c r="AC56" s="57">
        <v>16</v>
      </c>
      <c r="AD56" s="57">
        <v>17</v>
      </c>
      <c r="AE56" s="57">
        <v>18</v>
      </c>
      <c r="AF56" s="57">
        <v>19</v>
      </c>
      <c r="AG56" s="57">
        <v>21</v>
      </c>
      <c r="AH56" s="40">
        <v>22</v>
      </c>
      <c r="AI56" s="40">
        <v>24</v>
      </c>
      <c r="AJ56" s="57"/>
    </row>
    <row r="57" spans="1:36" s="36" customFormat="1" x14ac:dyDescent="0.25">
      <c r="A57" s="43" t="s">
        <v>696</v>
      </c>
      <c r="B57" s="35">
        <f t="shared" ref="B57:AJ57" si="0">SUM(B2:B56)</f>
        <v>950.48300000000017</v>
      </c>
      <c r="C57" s="35">
        <f t="shared" si="0"/>
        <v>965.06100000000015</v>
      </c>
      <c r="D57" s="35">
        <f t="shared" si="0"/>
        <v>969.55100000000027</v>
      </c>
      <c r="E57" s="35">
        <f t="shared" si="0"/>
        <v>974.27700000000016</v>
      </c>
      <c r="F57" s="35">
        <f t="shared" si="0"/>
        <v>996.05300000000011</v>
      </c>
      <c r="G57" s="35">
        <f t="shared" si="0"/>
        <v>1155.29</v>
      </c>
      <c r="H57" s="35">
        <f t="shared" si="0"/>
        <v>1178.3989999999999</v>
      </c>
      <c r="I57" s="35">
        <f t="shared" si="0"/>
        <v>1201.2260000000001</v>
      </c>
      <c r="J57" s="35">
        <f t="shared" si="0"/>
        <v>1300.5840000000001</v>
      </c>
      <c r="K57" s="35">
        <f t="shared" si="0"/>
        <v>1344.0219999999999</v>
      </c>
      <c r="L57" s="35">
        <f t="shared" si="0"/>
        <v>1376.682</v>
      </c>
      <c r="M57" s="35">
        <f t="shared" si="0"/>
        <v>1482.1709999999998</v>
      </c>
      <c r="N57" s="35">
        <f t="shared" si="0"/>
        <v>1441.356</v>
      </c>
      <c r="O57" s="35">
        <f t="shared" si="0"/>
        <v>1472.8259999999998</v>
      </c>
      <c r="P57" s="35">
        <f t="shared" si="0"/>
        <v>1496.25</v>
      </c>
      <c r="Q57" s="35">
        <f t="shared" si="0"/>
        <v>1541.932</v>
      </c>
      <c r="R57" s="35">
        <f t="shared" si="0"/>
        <v>1595.2280000000001</v>
      </c>
      <c r="S57" s="35">
        <f t="shared" si="0"/>
        <v>1632.3329999999999</v>
      </c>
      <c r="T57" s="35">
        <f t="shared" si="0"/>
        <v>1689.759</v>
      </c>
      <c r="U57" s="35">
        <f t="shared" si="0"/>
        <v>1745.9459999999999</v>
      </c>
      <c r="V57" s="35">
        <f t="shared" si="0"/>
        <v>1810.4039999999998</v>
      </c>
      <c r="W57" s="35">
        <f t="shared" si="0"/>
        <v>1843.3399999999997</v>
      </c>
      <c r="X57" s="35">
        <f t="shared" si="0"/>
        <v>1894.4939999999995</v>
      </c>
      <c r="Y57" s="35">
        <f t="shared" si="0"/>
        <v>1955.7459999999999</v>
      </c>
      <c r="Z57" s="35">
        <f t="shared" si="0"/>
        <v>2061.7539999999999</v>
      </c>
      <c r="AA57" s="35">
        <f t="shared" si="0"/>
        <v>2379.9879999999998</v>
      </c>
      <c r="AB57" s="35">
        <f t="shared" si="0"/>
        <v>2428.6590000000001</v>
      </c>
      <c r="AC57" s="35">
        <f t="shared" si="0"/>
        <v>2476.5789999999997</v>
      </c>
      <c r="AD57" s="35">
        <f t="shared" si="0"/>
        <v>2551.5219999999999</v>
      </c>
      <c r="AE57" s="35">
        <f t="shared" si="0"/>
        <v>2889.7660000000001</v>
      </c>
      <c r="AF57" s="35">
        <f t="shared" si="0"/>
        <v>2969.2539999999999</v>
      </c>
      <c r="AG57" s="35">
        <f t="shared" si="0"/>
        <v>3153.485000000001</v>
      </c>
      <c r="AH57" s="35">
        <f t="shared" si="0"/>
        <v>3356.5210000000006</v>
      </c>
      <c r="AI57" s="35">
        <f t="shared" si="0"/>
        <v>3427.3820000000001</v>
      </c>
      <c r="AJ57" s="35">
        <f t="shared" si="0"/>
        <v>0</v>
      </c>
    </row>
    <row r="58" spans="1:36" x14ac:dyDescent="0.25">
      <c r="A58" s="32"/>
    </row>
    <row r="59" spans="1:36" x14ac:dyDescent="0.25">
      <c r="A59" s="32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23"/>
  <sheetViews>
    <sheetView zoomScale="70" zoomScaleNormal="70" workbookViewId="0">
      <selection activeCell="B2" sqref="B2:AJ23"/>
    </sheetView>
  </sheetViews>
  <sheetFormatPr defaultRowHeight="14.25" x14ac:dyDescent="0.25"/>
  <cols>
    <col min="1" max="1" width="39.5703125" style="22" customWidth="1"/>
    <col min="2" max="16384" width="9.140625" style="22"/>
  </cols>
  <sheetData>
    <row r="1" spans="1:36" ht="17.25" x14ac:dyDescent="0.25">
      <c r="A1" s="20" t="s">
        <v>18</v>
      </c>
      <c r="B1" s="56" t="s">
        <v>149</v>
      </c>
      <c r="C1" s="56" t="s">
        <v>150</v>
      </c>
      <c r="D1" s="56" t="s">
        <v>151</v>
      </c>
      <c r="E1" s="56" t="s">
        <v>152</v>
      </c>
      <c r="F1" s="56" t="s">
        <v>153</v>
      </c>
      <c r="G1" s="56" t="s">
        <v>154</v>
      </c>
      <c r="H1" s="56" t="s">
        <v>155</v>
      </c>
      <c r="I1" s="56" t="s">
        <v>156</v>
      </c>
      <c r="J1" s="56" t="s">
        <v>157</v>
      </c>
      <c r="K1" s="56" t="s">
        <v>158</v>
      </c>
      <c r="L1" s="56" t="s">
        <v>159</v>
      </c>
      <c r="M1" s="56" t="s">
        <v>160</v>
      </c>
      <c r="N1" s="56" t="s">
        <v>161</v>
      </c>
      <c r="O1" s="56" t="s">
        <v>162</v>
      </c>
      <c r="P1" s="56" t="s">
        <v>163</v>
      </c>
      <c r="Q1" s="56" t="s">
        <v>164</v>
      </c>
      <c r="R1" s="56" t="s">
        <v>165</v>
      </c>
      <c r="S1" s="56" t="s">
        <v>166</v>
      </c>
      <c r="T1" s="56" t="s">
        <v>167</v>
      </c>
      <c r="U1" s="56" t="s">
        <v>168</v>
      </c>
      <c r="V1" s="56" t="s">
        <v>169</v>
      </c>
      <c r="W1" s="56" t="s">
        <v>170</v>
      </c>
      <c r="X1" s="56" t="s">
        <v>171</v>
      </c>
      <c r="Y1" s="56" t="s">
        <v>172</v>
      </c>
      <c r="Z1" s="56" t="s">
        <v>173</v>
      </c>
      <c r="AA1" s="56" t="s">
        <v>174</v>
      </c>
      <c r="AB1" s="56" t="s">
        <v>175</v>
      </c>
      <c r="AC1" s="56" t="s">
        <v>176</v>
      </c>
      <c r="AD1" s="56" t="s">
        <v>177</v>
      </c>
      <c r="AE1" s="56" t="s">
        <v>178</v>
      </c>
      <c r="AF1" s="56" t="s">
        <v>179</v>
      </c>
      <c r="AG1" s="56" t="s">
        <v>180</v>
      </c>
      <c r="AH1" s="56" t="s">
        <v>561</v>
      </c>
      <c r="AI1" s="56" t="s">
        <v>678</v>
      </c>
      <c r="AJ1" s="56" t="s">
        <v>695</v>
      </c>
    </row>
    <row r="2" spans="1:36" x14ac:dyDescent="0.25">
      <c r="A2" s="42" t="s">
        <v>657</v>
      </c>
      <c r="B2" s="57">
        <v>18</v>
      </c>
      <c r="C2" s="57">
        <v>18</v>
      </c>
      <c r="D2" s="57">
        <v>18</v>
      </c>
      <c r="E2" s="57">
        <v>18</v>
      </c>
      <c r="F2" s="57">
        <v>18.100000000000001</v>
      </c>
      <c r="G2" s="57">
        <v>18.100000000000001</v>
      </c>
      <c r="H2" s="57">
        <v>18.100000000000001</v>
      </c>
      <c r="I2" s="57">
        <v>19.7</v>
      </c>
      <c r="J2" s="57">
        <v>21.7</v>
      </c>
      <c r="K2" s="57">
        <v>25.7</v>
      </c>
      <c r="L2" s="57">
        <v>26.7</v>
      </c>
      <c r="M2" s="57">
        <v>27.05</v>
      </c>
      <c r="N2" s="57">
        <v>27.65</v>
      </c>
      <c r="O2" s="57">
        <v>27.65</v>
      </c>
      <c r="P2" s="57">
        <v>29.65</v>
      </c>
      <c r="Q2" s="57">
        <v>29.65</v>
      </c>
      <c r="R2" s="57">
        <v>29.65</v>
      </c>
      <c r="S2" s="57">
        <v>29.65</v>
      </c>
      <c r="T2" s="57">
        <v>29.87</v>
      </c>
      <c r="U2" s="57">
        <v>29.87</v>
      </c>
      <c r="V2" s="57">
        <v>30.02</v>
      </c>
      <c r="W2" s="57">
        <v>30.32</v>
      </c>
      <c r="X2" s="57">
        <v>30.52</v>
      </c>
      <c r="Y2" s="57">
        <v>30.52</v>
      </c>
      <c r="Z2" s="57">
        <v>30.52</v>
      </c>
      <c r="AA2" s="57">
        <v>30.52</v>
      </c>
      <c r="AB2" s="57">
        <v>30.97</v>
      </c>
      <c r="AC2" s="57">
        <v>30.97</v>
      </c>
      <c r="AD2" s="57">
        <v>30.97</v>
      </c>
      <c r="AE2" s="57">
        <v>31.37</v>
      </c>
      <c r="AF2" s="57">
        <v>31.495000000000001</v>
      </c>
      <c r="AG2" s="57">
        <v>31.495000000000001</v>
      </c>
      <c r="AH2" s="57">
        <v>31.495000000000001</v>
      </c>
      <c r="AI2" s="57">
        <v>31.74</v>
      </c>
      <c r="AJ2" s="57"/>
    </row>
    <row r="3" spans="1:36" x14ac:dyDescent="0.25">
      <c r="A3" s="42" t="s">
        <v>460</v>
      </c>
      <c r="B3" s="57">
        <v>40</v>
      </c>
      <c r="C3" s="57">
        <v>40</v>
      </c>
      <c r="D3" s="57">
        <v>40</v>
      </c>
      <c r="E3" s="57">
        <v>40</v>
      </c>
      <c r="F3" s="57">
        <v>40</v>
      </c>
      <c r="G3" s="57">
        <v>40</v>
      </c>
      <c r="H3" s="57">
        <v>40</v>
      </c>
      <c r="I3" s="57">
        <v>40</v>
      </c>
      <c r="J3" s="57">
        <v>40</v>
      </c>
      <c r="K3" s="57">
        <v>42</v>
      </c>
      <c r="L3" s="57">
        <v>45</v>
      </c>
      <c r="M3" s="57">
        <v>50</v>
      </c>
      <c r="N3" s="57">
        <v>55</v>
      </c>
      <c r="O3" s="57">
        <v>60</v>
      </c>
      <c r="P3" s="57">
        <v>65</v>
      </c>
      <c r="Q3" s="57">
        <v>70</v>
      </c>
      <c r="R3" s="57">
        <v>75</v>
      </c>
      <c r="S3" s="57">
        <v>75</v>
      </c>
      <c r="T3" s="57">
        <v>75</v>
      </c>
      <c r="U3" s="57">
        <v>80</v>
      </c>
      <c r="V3" s="57">
        <v>82</v>
      </c>
      <c r="W3" s="57">
        <v>86</v>
      </c>
      <c r="X3" s="57">
        <v>87</v>
      </c>
      <c r="Y3" s="57">
        <v>90</v>
      </c>
      <c r="Z3" s="57">
        <v>92</v>
      </c>
      <c r="AA3" s="57">
        <v>96</v>
      </c>
      <c r="AB3" s="57">
        <v>97</v>
      </c>
      <c r="AC3" s="57">
        <v>98</v>
      </c>
      <c r="AD3" s="57">
        <v>101</v>
      </c>
      <c r="AE3" s="57">
        <v>102</v>
      </c>
      <c r="AF3" s="57">
        <v>104</v>
      </c>
      <c r="AG3" s="57">
        <v>106</v>
      </c>
      <c r="AH3" s="57">
        <v>106</v>
      </c>
      <c r="AI3" s="57">
        <v>106</v>
      </c>
      <c r="AJ3" s="57"/>
    </row>
    <row r="4" spans="1:36" x14ac:dyDescent="0.25">
      <c r="A4" s="42" t="s">
        <v>461</v>
      </c>
      <c r="B4" s="40" t="s">
        <v>633</v>
      </c>
      <c r="C4" s="40" t="s">
        <v>633</v>
      </c>
      <c r="D4" s="40" t="s">
        <v>633</v>
      </c>
      <c r="E4" s="40" t="s">
        <v>633</v>
      </c>
      <c r="F4" s="40" t="s">
        <v>633</v>
      </c>
      <c r="G4" s="40" t="s">
        <v>633</v>
      </c>
      <c r="H4" s="40" t="s">
        <v>633</v>
      </c>
      <c r="I4" s="40" t="s">
        <v>633</v>
      </c>
      <c r="J4" s="40" t="s">
        <v>633</v>
      </c>
      <c r="K4" s="40" t="s">
        <v>633</v>
      </c>
      <c r="L4" s="40" t="s">
        <v>633</v>
      </c>
      <c r="M4" s="40" t="s">
        <v>633</v>
      </c>
      <c r="N4" s="40" t="s">
        <v>633</v>
      </c>
      <c r="O4" s="40" t="s">
        <v>633</v>
      </c>
      <c r="P4" s="40" t="s">
        <v>633</v>
      </c>
      <c r="Q4" s="40" t="s">
        <v>633</v>
      </c>
      <c r="R4" s="40" t="s">
        <v>633</v>
      </c>
      <c r="S4" s="40" t="s">
        <v>633</v>
      </c>
      <c r="T4" s="40" t="s">
        <v>633</v>
      </c>
      <c r="U4" s="40" t="s">
        <v>633</v>
      </c>
      <c r="V4" s="40" t="s">
        <v>633</v>
      </c>
      <c r="W4" s="40" t="s">
        <v>633</v>
      </c>
      <c r="X4" s="40" t="s">
        <v>633</v>
      </c>
      <c r="Y4" s="40" t="s">
        <v>633</v>
      </c>
      <c r="Z4" s="40">
        <v>305.60000000000002</v>
      </c>
      <c r="AA4" s="40">
        <v>305.60000000000002</v>
      </c>
      <c r="AB4" s="40">
        <v>305.60000000000002</v>
      </c>
      <c r="AC4" s="40">
        <v>305.60000000000002</v>
      </c>
      <c r="AD4" s="40">
        <v>305.60000000000002</v>
      </c>
      <c r="AE4" s="40">
        <v>305.60000000000002</v>
      </c>
      <c r="AF4" s="40">
        <v>305.60000000000002</v>
      </c>
      <c r="AG4" s="40">
        <v>305.60000000000002</v>
      </c>
      <c r="AH4" s="40">
        <v>306.25</v>
      </c>
      <c r="AI4" s="40">
        <v>306.25</v>
      </c>
      <c r="AJ4" s="57"/>
    </row>
    <row r="5" spans="1:36" x14ac:dyDescent="0.25">
      <c r="A5" s="42" t="s">
        <v>658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>
        <v>13</v>
      </c>
      <c r="AF5" s="60">
        <v>13.2</v>
      </c>
      <c r="AG5" s="57">
        <v>14</v>
      </c>
      <c r="AH5" s="57">
        <v>14.3</v>
      </c>
      <c r="AI5" s="57">
        <v>16</v>
      </c>
      <c r="AJ5" s="57"/>
    </row>
    <row r="6" spans="1:36" x14ac:dyDescent="0.25">
      <c r="A6" s="45" t="s">
        <v>462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57">
        <v>164</v>
      </c>
      <c r="AB6" s="57">
        <v>170</v>
      </c>
      <c r="AC6" s="57">
        <v>170</v>
      </c>
      <c r="AD6" s="57">
        <v>170</v>
      </c>
      <c r="AE6" s="57">
        <v>222</v>
      </c>
      <c r="AF6" s="57">
        <v>226</v>
      </c>
      <c r="AG6" s="57">
        <v>227</v>
      </c>
      <c r="AH6" s="57">
        <v>298.08</v>
      </c>
      <c r="AI6" s="57">
        <v>298.08</v>
      </c>
      <c r="AJ6" s="57"/>
    </row>
    <row r="7" spans="1:36" x14ac:dyDescent="0.25">
      <c r="A7" s="42" t="s">
        <v>463</v>
      </c>
      <c r="B7" s="57">
        <v>50</v>
      </c>
      <c r="C7" s="57">
        <v>50</v>
      </c>
      <c r="D7" s="57">
        <v>50</v>
      </c>
      <c r="E7" s="57">
        <v>50</v>
      </c>
      <c r="F7" s="57">
        <v>50</v>
      </c>
      <c r="G7" s="57">
        <v>50</v>
      </c>
      <c r="H7" s="57">
        <v>50</v>
      </c>
      <c r="I7" s="57">
        <v>50</v>
      </c>
      <c r="J7" s="57">
        <v>51</v>
      </c>
      <c r="K7" s="57">
        <v>52</v>
      </c>
      <c r="L7" s="57">
        <v>53</v>
      </c>
      <c r="M7" s="57">
        <v>54</v>
      </c>
      <c r="N7" s="57">
        <v>55</v>
      </c>
      <c r="O7" s="57">
        <v>56</v>
      </c>
      <c r="P7" s="57">
        <v>57</v>
      </c>
      <c r="Q7" s="57">
        <v>58</v>
      </c>
      <c r="R7" s="57">
        <v>59</v>
      </c>
      <c r="S7" s="57">
        <v>60</v>
      </c>
      <c r="T7" s="57">
        <v>62</v>
      </c>
      <c r="U7" s="57">
        <v>64</v>
      </c>
      <c r="V7" s="57">
        <v>66</v>
      </c>
      <c r="W7" s="57">
        <v>68</v>
      </c>
      <c r="X7" s="57">
        <v>70</v>
      </c>
      <c r="Y7" s="57">
        <v>72</v>
      </c>
      <c r="Z7" s="57">
        <v>74</v>
      </c>
      <c r="AA7" s="57">
        <v>78</v>
      </c>
      <c r="AB7" s="57">
        <v>82</v>
      </c>
      <c r="AC7" s="57">
        <v>86</v>
      </c>
      <c r="AD7" s="57">
        <v>90</v>
      </c>
      <c r="AE7" s="57">
        <v>94</v>
      </c>
      <c r="AF7" s="57">
        <v>98</v>
      </c>
      <c r="AG7" s="57">
        <v>102</v>
      </c>
      <c r="AH7" s="57">
        <v>106</v>
      </c>
      <c r="AI7" s="57">
        <v>106</v>
      </c>
      <c r="AJ7" s="57"/>
    </row>
    <row r="8" spans="1:36" x14ac:dyDescent="0.25">
      <c r="A8" s="45" t="s">
        <v>464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37"/>
      <c r="AI8" s="37"/>
      <c r="AJ8" s="57"/>
    </row>
    <row r="9" spans="1:36" x14ac:dyDescent="0.25">
      <c r="A9" s="42" t="s">
        <v>465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57">
        <v>15.96</v>
      </c>
      <c r="X9" s="57">
        <v>15.96</v>
      </c>
      <c r="Y9" s="57">
        <v>15.96</v>
      </c>
      <c r="Z9" s="57">
        <v>15.96</v>
      </c>
      <c r="AA9" s="57">
        <v>15.96</v>
      </c>
      <c r="AB9" s="57">
        <v>15.96</v>
      </c>
      <c r="AC9" s="57">
        <v>15.96</v>
      </c>
      <c r="AD9" s="57">
        <v>15.96</v>
      </c>
      <c r="AE9" s="57">
        <v>15.96</v>
      </c>
      <c r="AF9" s="57">
        <v>15.96</v>
      </c>
      <c r="AG9" s="57">
        <v>15.96</v>
      </c>
      <c r="AH9" s="57">
        <v>15.96</v>
      </c>
      <c r="AI9" s="57">
        <v>15.96</v>
      </c>
      <c r="AJ9" s="57"/>
    </row>
    <row r="10" spans="1:36" x14ac:dyDescent="0.25">
      <c r="A10" s="42" t="s">
        <v>466</v>
      </c>
      <c r="B10" s="60"/>
      <c r="C10" s="60"/>
      <c r="D10" s="60"/>
      <c r="E10" s="60"/>
      <c r="F10" s="60"/>
      <c r="G10" s="60"/>
      <c r="H10" s="60"/>
      <c r="I10" s="60"/>
      <c r="J10" s="57">
        <v>6</v>
      </c>
      <c r="K10" s="57">
        <v>8</v>
      </c>
      <c r="L10" s="57">
        <v>9</v>
      </c>
      <c r="M10" s="57">
        <v>10</v>
      </c>
      <c r="N10" s="57">
        <v>11.5</v>
      </c>
      <c r="O10" s="57">
        <v>13</v>
      </c>
      <c r="P10" s="57">
        <v>14</v>
      </c>
      <c r="Q10" s="57">
        <v>16</v>
      </c>
      <c r="R10" s="57">
        <v>18</v>
      </c>
      <c r="S10" s="57">
        <v>20</v>
      </c>
      <c r="T10" s="57">
        <v>21.5</v>
      </c>
      <c r="U10" s="57">
        <v>23.5</v>
      </c>
      <c r="V10" s="57">
        <v>25</v>
      </c>
      <c r="W10" s="57">
        <v>27</v>
      </c>
      <c r="X10" s="57">
        <v>28.8</v>
      </c>
      <c r="Y10" s="57">
        <v>30</v>
      </c>
      <c r="Z10" s="57">
        <v>32</v>
      </c>
      <c r="AA10" s="57">
        <v>33</v>
      </c>
      <c r="AB10" s="57">
        <v>36</v>
      </c>
      <c r="AC10" s="57">
        <v>37</v>
      </c>
      <c r="AD10" s="57">
        <v>39.5</v>
      </c>
      <c r="AE10" s="57">
        <v>40</v>
      </c>
      <c r="AF10" s="57">
        <v>44</v>
      </c>
      <c r="AG10" s="57">
        <v>48.8</v>
      </c>
      <c r="AH10" s="57">
        <v>48.8</v>
      </c>
      <c r="AI10" s="57">
        <v>50.5</v>
      </c>
      <c r="AJ10" s="57"/>
    </row>
    <row r="11" spans="1:36" x14ac:dyDescent="0.25">
      <c r="A11" s="42" t="s">
        <v>467</v>
      </c>
      <c r="B11" s="57">
        <v>40.5</v>
      </c>
      <c r="C11" s="57">
        <v>40.5</v>
      </c>
      <c r="D11" s="57">
        <v>40.5</v>
      </c>
      <c r="E11" s="57">
        <v>40.5</v>
      </c>
      <c r="F11" s="57">
        <v>40.5</v>
      </c>
      <c r="G11" s="57">
        <v>40.5</v>
      </c>
      <c r="H11" s="57">
        <v>40.5</v>
      </c>
      <c r="I11" s="57">
        <v>40.5</v>
      </c>
      <c r="J11" s="57">
        <v>40.5</v>
      </c>
      <c r="K11" s="57">
        <v>40.5</v>
      </c>
      <c r="L11" s="57">
        <v>40.5</v>
      </c>
      <c r="M11" s="57">
        <v>41.2</v>
      </c>
      <c r="N11" s="57">
        <v>42</v>
      </c>
      <c r="O11" s="57">
        <v>42</v>
      </c>
      <c r="P11" s="57">
        <v>42.5</v>
      </c>
      <c r="Q11" s="57">
        <v>42.5</v>
      </c>
      <c r="R11" s="57">
        <v>43</v>
      </c>
      <c r="S11" s="57">
        <v>44</v>
      </c>
      <c r="T11" s="57">
        <v>44.5</v>
      </c>
      <c r="U11" s="57">
        <v>45</v>
      </c>
      <c r="V11" s="57">
        <v>46</v>
      </c>
      <c r="W11" s="57">
        <v>46.5</v>
      </c>
      <c r="X11" s="57">
        <v>47</v>
      </c>
      <c r="Y11" s="57">
        <v>47.5</v>
      </c>
      <c r="Z11" s="57">
        <v>48.1</v>
      </c>
      <c r="AA11" s="57">
        <v>48.1</v>
      </c>
      <c r="AB11" s="57">
        <v>48.1</v>
      </c>
      <c r="AC11" s="57">
        <v>48.5</v>
      </c>
      <c r="AD11" s="57" t="s">
        <v>623</v>
      </c>
      <c r="AE11" s="57">
        <v>49.5</v>
      </c>
      <c r="AF11" s="57">
        <v>49.5</v>
      </c>
      <c r="AG11" s="57">
        <v>50.5</v>
      </c>
      <c r="AH11" s="40">
        <v>50.7</v>
      </c>
      <c r="AI11" s="40">
        <v>50.7</v>
      </c>
      <c r="AJ11" s="57"/>
    </row>
    <row r="12" spans="1:36" x14ac:dyDescent="0.25">
      <c r="A12" s="42" t="s">
        <v>468</v>
      </c>
      <c r="B12" s="57">
        <v>11.048999999999999</v>
      </c>
      <c r="C12" s="57">
        <v>11.048999999999999</v>
      </c>
      <c r="D12" s="57">
        <v>11.048999999999999</v>
      </c>
      <c r="E12" s="57">
        <v>11.048999999999999</v>
      </c>
      <c r="F12" s="57">
        <v>11.048999999999999</v>
      </c>
      <c r="G12" s="57">
        <v>12.486000000000001</v>
      </c>
      <c r="H12" s="57">
        <v>12.486000000000001</v>
      </c>
      <c r="I12" s="57">
        <v>13.576000000000001</v>
      </c>
      <c r="J12" s="57">
        <v>13.576000000000001</v>
      </c>
      <c r="K12" s="57">
        <v>13.576000000000001</v>
      </c>
      <c r="L12" s="57">
        <v>13.576000000000001</v>
      </c>
      <c r="M12" s="57">
        <v>13.576000000000001</v>
      </c>
      <c r="N12" s="57">
        <v>13.576000000000001</v>
      </c>
      <c r="O12" s="57">
        <v>13.576000000000001</v>
      </c>
      <c r="P12" s="57">
        <v>13.576000000000001</v>
      </c>
      <c r="Q12" s="57">
        <v>14.798</v>
      </c>
      <c r="R12" s="57">
        <v>16.297999999999998</v>
      </c>
      <c r="S12" s="57">
        <v>19.198</v>
      </c>
      <c r="T12" s="57">
        <v>19.198</v>
      </c>
      <c r="U12" s="57">
        <v>20.36</v>
      </c>
      <c r="V12" s="57">
        <v>23.86</v>
      </c>
      <c r="W12" s="57">
        <v>23.86</v>
      </c>
      <c r="X12" s="57">
        <v>23.86</v>
      </c>
      <c r="Y12" s="57">
        <v>23.86</v>
      </c>
      <c r="Z12" s="57">
        <v>23.86</v>
      </c>
      <c r="AA12" s="57">
        <v>19.46</v>
      </c>
      <c r="AB12" s="57">
        <v>19.46</v>
      </c>
      <c r="AC12" s="57">
        <v>19.46</v>
      </c>
      <c r="AD12" s="57">
        <v>19.46</v>
      </c>
      <c r="AE12" s="57">
        <v>19.46</v>
      </c>
      <c r="AF12" s="57">
        <v>19.46</v>
      </c>
      <c r="AG12" s="57">
        <v>19.46</v>
      </c>
      <c r="AH12" s="57">
        <v>19.46</v>
      </c>
      <c r="AI12" s="57">
        <v>19.46</v>
      </c>
      <c r="AJ12" s="57"/>
    </row>
    <row r="13" spans="1:36" x14ac:dyDescent="0.25">
      <c r="A13" s="42" t="s">
        <v>656</v>
      </c>
      <c r="B13" s="60"/>
      <c r="C13" s="60"/>
      <c r="D13" s="60"/>
      <c r="E13" s="60"/>
      <c r="F13" s="60"/>
      <c r="G13" s="60"/>
      <c r="H13" s="57">
        <v>0.3</v>
      </c>
      <c r="I13" s="57">
        <v>0.3</v>
      </c>
      <c r="J13" s="57">
        <v>0.3</v>
      </c>
      <c r="K13" s="57">
        <v>1</v>
      </c>
      <c r="L13" s="57">
        <v>1</v>
      </c>
      <c r="M13" s="57">
        <v>1</v>
      </c>
      <c r="N13" s="57">
        <v>1</v>
      </c>
      <c r="O13" s="57">
        <v>1</v>
      </c>
      <c r="P13" s="57">
        <v>1</v>
      </c>
      <c r="Q13" s="57">
        <v>1</v>
      </c>
      <c r="R13" s="57">
        <v>1.2</v>
      </c>
      <c r="S13" s="57">
        <v>3.9</v>
      </c>
      <c r="T13" s="57">
        <v>3.9</v>
      </c>
      <c r="U13" s="57">
        <v>3.9</v>
      </c>
      <c r="V13" s="57">
        <v>5</v>
      </c>
      <c r="W13" s="57">
        <v>5</v>
      </c>
      <c r="X13" s="57">
        <v>5</v>
      </c>
      <c r="Y13" s="57">
        <v>5.7</v>
      </c>
      <c r="Z13" s="57">
        <v>6.5</v>
      </c>
      <c r="AA13" s="57">
        <v>6.5</v>
      </c>
      <c r="AB13" s="57">
        <v>6.7</v>
      </c>
      <c r="AC13" s="57">
        <v>6.7</v>
      </c>
      <c r="AD13" s="57">
        <v>6.7</v>
      </c>
      <c r="AE13" s="57">
        <v>13.9</v>
      </c>
      <c r="AF13" s="57">
        <v>14.1</v>
      </c>
      <c r="AG13" s="57">
        <v>16.100000000000001</v>
      </c>
      <c r="AH13" s="57">
        <v>16.100000000000001</v>
      </c>
      <c r="AI13" s="57">
        <v>16.260000000000002</v>
      </c>
      <c r="AJ13" s="57"/>
    </row>
    <row r="14" spans="1:36" x14ac:dyDescent="0.25">
      <c r="A14" s="42" t="s">
        <v>469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57">
        <v>118</v>
      </c>
      <c r="AD14" s="57">
        <v>121</v>
      </c>
      <c r="AE14" s="57">
        <v>135</v>
      </c>
      <c r="AF14" s="57">
        <v>139</v>
      </c>
      <c r="AG14" s="57">
        <v>148</v>
      </c>
      <c r="AH14" s="40">
        <v>151</v>
      </c>
      <c r="AI14" s="40">
        <v>151</v>
      </c>
      <c r="AJ14" s="57"/>
    </row>
    <row r="15" spans="1:36" x14ac:dyDescent="0.25">
      <c r="A15" s="42" t="s">
        <v>470</v>
      </c>
      <c r="B15" s="57">
        <v>23.93</v>
      </c>
      <c r="C15" s="57">
        <v>24.93</v>
      </c>
      <c r="D15" s="57">
        <v>26.13</v>
      </c>
      <c r="E15" s="57">
        <v>26.43</v>
      </c>
      <c r="F15" s="57">
        <v>26.93</v>
      </c>
      <c r="G15" s="57">
        <v>30.23</v>
      </c>
      <c r="H15" s="57">
        <v>31.83</v>
      </c>
      <c r="I15" s="57">
        <v>33.83</v>
      </c>
      <c r="J15" s="57">
        <v>34.130000000000003</v>
      </c>
      <c r="K15" s="57">
        <v>38.630000000000003</v>
      </c>
      <c r="L15" s="57">
        <v>38.93</v>
      </c>
      <c r="M15" s="57">
        <v>40.53</v>
      </c>
      <c r="N15" s="57">
        <v>42.73</v>
      </c>
      <c r="O15" s="57">
        <v>46.33</v>
      </c>
      <c r="P15" s="57">
        <v>46.83</v>
      </c>
      <c r="Q15" s="57">
        <v>47.33</v>
      </c>
      <c r="R15" s="57">
        <v>49.33</v>
      </c>
      <c r="S15" s="57">
        <v>51.23</v>
      </c>
      <c r="T15" s="57">
        <v>55.03</v>
      </c>
      <c r="U15" s="57">
        <v>59.03</v>
      </c>
      <c r="V15" s="57">
        <v>59.83</v>
      </c>
      <c r="W15" s="57">
        <v>61.33</v>
      </c>
      <c r="X15" s="57">
        <v>62.53</v>
      </c>
      <c r="Y15" s="57">
        <v>64.13</v>
      </c>
      <c r="Z15" s="57">
        <v>66.33</v>
      </c>
      <c r="AA15" s="57">
        <v>69.33</v>
      </c>
      <c r="AB15" s="57">
        <v>72.13</v>
      </c>
      <c r="AC15" s="57">
        <v>76.13</v>
      </c>
      <c r="AD15" s="57">
        <v>76.63</v>
      </c>
      <c r="AE15" s="57">
        <v>78.63</v>
      </c>
      <c r="AF15" s="57">
        <v>80.23</v>
      </c>
      <c r="AG15" s="57">
        <v>84.53</v>
      </c>
      <c r="AH15" s="57">
        <v>84.53</v>
      </c>
      <c r="AI15" s="57">
        <v>86.05</v>
      </c>
      <c r="AJ15" s="57"/>
    </row>
    <row r="16" spans="1:36" x14ac:dyDescent="0.25">
      <c r="A16" s="45" t="s">
        <v>471</v>
      </c>
      <c r="B16" s="57">
        <v>4.2</v>
      </c>
      <c r="C16" s="57">
        <v>4.2</v>
      </c>
      <c r="D16" s="57">
        <v>4.2</v>
      </c>
      <c r="E16" s="57">
        <v>4.2</v>
      </c>
      <c r="F16" s="57">
        <v>4.2</v>
      </c>
      <c r="G16" s="57">
        <v>4.2</v>
      </c>
      <c r="H16" s="57">
        <v>4.2</v>
      </c>
      <c r="I16" s="57">
        <v>4.2</v>
      </c>
      <c r="J16" s="57">
        <v>7.6</v>
      </c>
      <c r="K16" s="57">
        <v>7.6</v>
      </c>
      <c r="L16" s="57">
        <v>7.6</v>
      </c>
      <c r="M16" s="57">
        <v>7.6</v>
      </c>
      <c r="N16" s="57">
        <v>7.6</v>
      </c>
      <c r="O16" s="57">
        <v>7.6</v>
      </c>
      <c r="P16" s="57">
        <v>7.6</v>
      </c>
      <c r="Q16" s="57">
        <v>7.6</v>
      </c>
      <c r="R16" s="57">
        <v>7.6</v>
      </c>
      <c r="S16" s="57">
        <v>7.6</v>
      </c>
      <c r="T16" s="57">
        <v>7.6</v>
      </c>
      <c r="U16" s="57">
        <v>16.100000000000001</v>
      </c>
      <c r="V16" s="57">
        <v>16.100000000000001</v>
      </c>
      <c r="W16" s="57">
        <v>16.100000000000001</v>
      </c>
      <c r="X16" s="57">
        <v>16.100000000000001</v>
      </c>
      <c r="Y16" s="57">
        <v>18.100000000000001</v>
      </c>
      <c r="Z16" s="57">
        <v>18.100000000000001</v>
      </c>
      <c r="AA16" s="57">
        <v>18.100000000000001</v>
      </c>
      <c r="AB16" s="57">
        <v>18.100000000000001</v>
      </c>
      <c r="AC16" s="57">
        <v>18.100000000000001</v>
      </c>
      <c r="AD16" s="57">
        <v>21</v>
      </c>
      <c r="AE16" s="57">
        <v>21</v>
      </c>
      <c r="AF16" s="57">
        <v>21</v>
      </c>
      <c r="AG16" s="57">
        <v>21</v>
      </c>
      <c r="AH16" s="40">
        <v>21</v>
      </c>
      <c r="AI16" s="40">
        <v>21</v>
      </c>
      <c r="AJ16" s="57"/>
    </row>
    <row r="17" spans="1:36" x14ac:dyDescent="0.25">
      <c r="A17" s="42" t="s">
        <v>472</v>
      </c>
      <c r="B17" s="40">
        <v>12</v>
      </c>
      <c r="C17" s="40">
        <v>12</v>
      </c>
      <c r="D17" s="40">
        <v>12</v>
      </c>
      <c r="E17" s="40">
        <v>12</v>
      </c>
      <c r="F17" s="40">
        <v>12</v>
      </c>
      <c r="G17" s="40">
        <v>12</v>
      </c>
      <c r="H17" s="40">
        <v>12</v>
      </c>
      <c r="I17" s="40">
        <v>13</v>
      </c>
      <c r="J17" s="40">
        <v>14</v>
      </c>
      <c r="K17" s="40">
        <v>15</v>
      </c>
      <c r="L17" s="40">
        <v>16</v>
      </c>
      <c r="M17" s="40">
        <v>17</v>
      </c>
      <c r="N17" s="40">
        <v>18</v>
      </c>
      <c r="O17" s="40">
        <v>19</v>
      </c>
      <c r="P17" s="40">
        <v>20</v>
      </c>
      <c r="Q17" s="40">
        <v>21</v>
      </c>
      <c r="R17" s="40">
        <v>22</v>
      </c>
      <c r="S17" s="40">
        <v>23</v>
      </c>
      <c r="T17" s="40">
        <v>25</v>
      </c>
      <c r="U17" s="40">
        <v>28</v>
      </c>
      <c r="V17" s="40">
        <v>30</v>
      </c>
      <c r="W17" s="40">
        <v>33</v>
      </c>
      <c r="X17" s="40">
        <v>35</v>
      </c>
      <c r="Y17" s="40">
        <v>37</v>
      </c>
      <c r="Z17" s="40">
        <v>39</v>
      </c>
      <c r="AA17" s="40">
        <v>42</v>
      </c>
      <c r="AB17" s="40">
        <v>45</v>
      </c>
      <c r="AC17" s="40">
        <v>47</v>
      </c>
      <c r="AD17" s="40">
        <v>49</v>
      </c>
      <c r="AE17" s="40">
        <v>51</v>
      </c>
      <c r="AF17" s="40">
        <v>53</v>
      </c>
      <c r="AG17" s="40">
        <v>55</v>
      </c>
      <c r="AH17" s="40">
        <v>64.8</v>
      </c>
      <c r="AI17" s="40">
        <v>66.3</v>
      </c>
      <c r="AJ17" s="57"/>
    </row>
    <row r="18" spans="1:36" x14ac:dyDescent="0.25">
      <c r="A18" s="42" t="s">
        <v>473</v>
      </c>
      <c r="B18" s="40">
        <v>20</v>
      </c>
      <c r="C18" s="40">
        <v>24</v>
      </c>
      <c r="D18" s="40">
        <v>28</v>
      </c>
      <c r="E18" s="40">
        <v>32</v>
      </c>
      <c r="F18" s="40">
        <v>35</v>
      </c>
      <c r="G18" s="40">
        <v>37</v>
      </c>
      <c r="H18" s="40">
        <v>39.4</v>
      </c>
      <c r="I18" s="40">
        <v>42.4</v>
      </c>
      <c r="J18" s="40">
        <v>44.4</v>
      </c>
      <c r="K18" s="40">
        <v>44.4</v>
      </c>
      <c r="L18" s="40">
        <v>48.4</v>
      </c>
      <c r="M18" s="40">
        <v>52.4</v>
      </c>
      <c r="N18" s="40">
        <v>52.4</v>
      </c>
      <c r="O18" s="40">
        <v>52.4</v>
      </c>
      <c r="P18" s="40">
        <v>52.4</v>
      </c>
      <c r="Q18" s="40">
        <v>54.4</v>
      </c>
      <c r="R18" s="40">
        <v>54.4</v>
      </c>
      <c r="S18" s="40">
        <v>56.9</v>
      </c>
      <c r="T18" s="40">
        <v>56.9</v>
      </c>
      <c r="U18" s="40">
        <v>59.9</v>
      </c>
      <c r="V18" s="40">
        <v>59.9</v>
      </c>
      <c r="W18" s="40">
        <v>59.9</v>
      </c>
      <c r="X18" s="40">
        <v>59.9</v>
      </c>
      <c r="Y18" s="40">
        <v>59.9</v>
      </c>
      <c r="Z18" s="40">
        <v>59.9</v>
      </c>
      <c r="AA18" s="40">
        <v>59.9</v>
      </c>
      <c r="AB18" s="40">
        <v>62.9</v>
      </c>
      <c r="AC18" s="40">
        <v>62.9</v>
      </c>
      <c r="AD18" s="40">
        <v>62.9</v>
      </c>
      <c r="AE18" s="40">
        <v>62.9</v>
      </c>
      <c r="AF18" s="40">
        <v>70.900000000000006</v>
      </c>
      <c r="AG18" s="40">
        <v>70.900000000000006</v>
      </c>
      <c r="AH18" s="40">
        <v>70.900000000000006</v>
      </c>
      <c r="AI18" s="40">
        <v>73.900000000000006</v>
      </c>
      <c r="AJ18" s="57"/>
    </row>
    <row r="19" spans="1:36" x14ac:dyDescent="0.25">
      <c r="A19" s="42" t="s">
        <v>474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57">
        <v>49.121000000000002</v>
      </c>
      <c r="AH19" s="57">
        <v>51.892000000000003</v>
      </c>
      <c r="AI19" s="57">
        <v>54.651000000000003</v>
      </c>
      <c r="AJ19" s="57"/>
    </row>
    <row r="20" spans="1:36" x14ac:dyDescent="0.25">
      <c r="A20" s="42" t="s">
        <v>475</v>
      </c>
      <c r="B20" s="57">
        <v>11.503</v>
      </c>
      <c r="C20" s="57">
        <v>11.503</v>
      </c>
      <c r="D20" s="57">
        <v>11.503</v>
      </c>
      <c r="E20" s="57">
        <v>11.503</v>
      </c>
      <c r="F20" s="57">
        <v>11.503</v>
      </c>
      <c r="G20" s="57">
        <v>11.503</v>
      </c>
      <c r="H20" s="57">
        <v>11.503</v>
      </c>
      <c r="I20" s="57">
        <v>11.503</v>
      </c>
      <c r="J20" s="57">
        <v>11.503</v>
      </c>
      <c r="K20" s="57">
        <v>11.503</v>
      </c>
      <c r="L20" s="57">
        <v>11.503</v>
      </c>
      <c r="M20" s="57">
        <v>11.807</v>
      </c>
      <c r="N20" s="57">
        <v>12.292</v>
      </c>
      <c r="O20" s="57">
        <v>12.292</v>
      </c>
      <c r="P20" s="57">
        <v>12.292</v>
      </c>
      <c r="Q20" s="57">
        <v>12.292</v>
      </c>
      <c r="R20" s="57">
        <v>12.292</v>
      </c>
      <c r="S20" s="57">
        <v>12.292</v>
      </c>
      <c r="T20" s="57">
        <v>12.292</v>
      </c>
      <c r="U20" s="57">
        <v>12.292</v>
      </c>
      <c r="V20" s="57">
        <v>12.292</v>
      </c>
      <c r="W20" s="57">
        <v>12.292</v>
      </c>
      <c r="X20" s="57">
        <v>12.292</v>
      </c>
      <c r="Y20" s="57">
        <v>12.292</v>
      </c>
      <c r="Z20" s="57">
        <v>12.292</v>
      </c>
      <c r="AA20" s="57">
        <v>12.292</v>
      </c>
      <c r="AB20" s="57">
        <v>12.292</v>
      </c>
      <c r="AC20" s="57">
        <v>12.292</v>
      </c>
      <c r="AD20" s="57">
        <v>12.292</v>
      </c>
      <c r="AE20" s="57">
        <v>12.292</v>
      </c>
      <c r="AF20" s="57">
        <v>13.89</v>
      </c>
      <c r="AG20" s="57">
        <v>13.89</v>
      </c>
      <c r="AH20" s="57">
        <v>13.89</v>
      </c>
      <c r="AI20" s="57">
        <v>13.89</v>
      </c>
      <c r="AJ20" s="57"/>
    </row>
    <row r="21" spans="1:36" x14ac:dyDescent="0.25">
      <c r="A21" s="42" t="s">
        <v>476</v>
      </c>
      <c r="B21" s="57">
        <v>32.799999999999997</v>
      </c>
      <c r="C21" s="57">
        <v>35.9</v>
      </c>
      <c r="D21" s="57">
        <v>36.799999999999997</v>
      </c>
      <c r="E21" s="57">
        <v>36.799999999999997</v>
      </c>
      <c r="F21" s="57">
        <v>36.799999999999997</v>
      </c>
      <c r="G21" s="57">
        <v>36.799999999999997</v>
      </c>
      <c r="H21" s="57">
        <v>37.799999999999997</v>
      </c>
      <c r="I21" s="57">
        <v>39.1</v>
      </c>
      <c r="J21" s="57">
        <v>40.200000000000003</v>
      </c>
      <c r="K21" s="57">
        <v>42.3</v>
      </c>
      <c r="L21" s="57">
        <v>44.1</v>
      </c>
      <c r="M21" s="57">
        <v>46</v>
      </c>
      <c r="N21" s="57">
        <v>47.2</v>
      </c>
      <c r="O21" s="57">
        <v>48.9</v>
      </c>
      <c r="P21" s="57">
        <v>51.1</v>
      </c>
      <c r="Q21" s="57">
        <v>53.3</v>
      </c>
      <c r="R21" s="57">
        <v>54.1</v>
      </c>
      <c r="S21" s="57">
        <v>55</v>
      </c>
      <c r="T21" s="57">
        <v>55.8</v>
      </c>
      <c r="U21" s="57">
        <v>56.1</v>
      </c>
      <c r="V21" s="57">
        <v>56.2</v>
      </c>
      <c r="W21" s="57">
        <v>56.4</v>
      </c>
      <c r="X21" s="57">
        <v>56.6</v>
      </c>
      <c r="Y21" s="57">
        <v>56.9</v>
      </c>
      <c r="Z21" s="57">
        <v>57.1</v>
      </c>
      <c r="AA21" s="57">
        <v>57.5</v>
      </c>
      <c r="AB21" s="57">
        <v>57.9</v>
      </c>
      <c r="AC21" s="57">
        <v>58.2</v>
      </c>
      <c r="AD21" s="57">
        <v>58.7</v>
      </c>
      <c r="AE21" s="57">
        <v>59.1</v>
      </c>
      <c r="AF21" s="57">
        <v>59.47</v>
      </c>
      <c r="AG21" s="57">
        <v>59.81</v>
      </c>
      <c r="AH21" s="57">
        <v>60.77</v>
      </c>
      <c r="AI21" s="57">
        <v>61.97</v>
      </c>
      <c r="AJ21" s="57"/>
    </row>
    <row r="22" spans="1:36" x14ac:dyDescent="0.25">
      <c r="A22" s="42" t="s">
        <v>477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40">
        <v>63.2</v>
      </c>
      <c r="W22" s="40">
        <v>63.2</v>
      </c>
      <c r="X22" s="40">
        <v>63.8</v>
      </c>
      <c r="Y22" s="40">
        <v>63.8</v>
      </c>
      <c r="Z22" s="40">
        <v>63.8</v>
      </c>
      <c r="AA22" s="40">
        <v>65.2</v>
      </c>
      <c r="AB22" s="40">
        <v>65.2</v>
      </c>
      <c r="AC22" s="40">
        <v>66.5</v>
      </c>
      <c r="AD22" s="40">
        <v>66.5</v>
      </c>
      <c r="AE22" s="40">
        <v>67.3</v>
      </c>
      <c r="AF22" s="40">
        <v>67.3</v>
      </c>
      <c r="AG22" s="40">
        <v>67.3</v>
      </c>
      <c r="AH22" s="40">
        <v>67.3</v>
      </c>
      <c r="AI22" s="40">
        <v>67.3</v>
      </c>
      <c r="AJ22" s="57"/>
    </row>
    <row r="23" spans="1:36" s="36" customFormat="1" x14ac:dyDescent="0.25">
      <c r="A23" s="43" t="s">
        <v>696</v>
      </c>
      <c r="B23" s="35">
        <f t="shared" ref="B23:AJ23" si="0">SUM(B2:B22)</f>
        <v>263.98200000000003</v>
      </c>
      <c r="C23" s="35">
        <f t="shared" si="0"/>
        <v>272.08199999999999</v>
      </c>
      <c r="D23" s="35">
        <f t="shared" si="0"/>
        <v>278.18200000000002</v>
      </c>
      <c r="E23" s="35">
        <f t="shared" si="0"/>
        <v>282.48200000000003</v>
      </c>
      <c r="F23" s="35">
        <f t="shared" si="0"/>
        <v>286.08199999999999</v>
      </c>
      <c r="G23" s="35">
        <f t="shared" si="0"/>
        <v>292.81899999999996</v>
      </c>
      <c r="H23" s="35">
        <f t="shared" si="0"/>
        <v>298.11900000000003</v>
      </c>
      <c r="I23" s="35">
        <f t="shared" si="0"/>
        <v>308.10899999999998</v>
      </c>
      <c r="J23" s="35">
        <f t="shared" si="0"/>
        <v>324.90899999999993</v>
      </c>
      <c r="K23" s="35">
        <f t="shared" si="0"/>
        <v>342.20899999999995</v>
      </c>
      <c r="L23" s="35">
        <f t="shared" si="0"/>
        <v>355.30899999999997</v>
      </c>
      <c r="M23" s="35">
        <f t="shared" si="0"/>
        <v>372.16300000000001</v>
      </c>
      <c r="N23" s="35">
        <f t="shared" si="0"/>
        <v>385.94799999999992</v>
      </c>
      <c r="O23" s="35">
        <f t="shared" si="0"/>
        <v>399.74799999999993</v>
      </c>
      <c r="P23" s="35">
        <f t="shared" si="0"/>
        <v>412.94799999999998</v>
      </c>
      <c r="Q23" s="35">
        <f t="shared" si="0"/>
        <v>427.87</v>
      </c>
      <c r="R23" s="35">
        <f t="shared" si="0"/>
        <v>441.87</v>
      </c>
      <c r="S23" s="35">
        <f t="shared" si="0"/>
        <v>457.77</v>
      </c>
      <c r="T23" s="35">
        <f t="shared" si="0"/>
        <v>468.59000000000003</v>
      </c>
      <c r="U23" s="35">
        <f t="shared" si="0"/>
        <v>498.05199999999996</v>
      </c>
      <c r="V23" s="35">
        <f t="shared" si="0"/>
        <v>575.40200000000004</v>
      </c>
      <c r="W23" s="35">
        <f t="shared" si="0"/>
        <v>604.86199999999997</v>
      </c>
      <c r="X23" s="35">
        <f t="shared" si="0"/>
        <v>614.36199999999985</v>
      </c>
      <c r="Y23" s="35">
        <f t="shared" si="0"/>
        <v>627.66199999999992</v>
      </c>
      <c r="Z23" s="35">
        <f t="shared" si="0"/>
        <v>945.06200000000013</v>
      </c>
      <c r="AA23" s="35">
        <f t="shared" si="0"/>
        <v>1121.4620000000002</v>
      </c>
      <c r="AB23" s="35">
        <f t="shared" si="0"/>
        <v>1145.3120000000004</v>
      </c>
      <c r="AC23" s="35">
        <f t="shared" si="0"/>
        <v>1277.3120000000001</v>
      </c>
      <c r="AD23" s="35">
        <f t="shared" si="0"/>
        <v>1247.2120000000002</v>
      </c>
      <c r="AE23" s="35">
        <f t="shared" si="0"/>
        <v>1394.0119999999999</v>
      </c>
      <c r="AF23" s="35">
        <f t="shared" si="0"/>
        <v>1426.1050000000002</v>
      </c>
      <c r="AG23" s="35">
        <f t="shared" si="0"/>
        <v>1506.4660000000001</v>
      </c>
      <c r="AH23" s="35">
        <f t="shared" si="0"/>
        <v>1599.2270000000001</v>
      </c>
      <c r="AI23" s="35">
        <f t="shared" si="0"/>
        <v>1613.0110000000002</v>
      </c>
      <c r="AJ23" s="35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39"/>
  <sheetViews>
    <sheetView view="pageBreakPreview" zoomScale="85" zoomScaleNormal="70" zoomScaleSheetLayoutView="85" workbookViewId="0">
      <selection activeCell="B3" sqref="B3:AJ37"/>
    </sheetView>
  </sheetViews>
  <sheetFormatPr defaultRowHeight="14.25" x14ac:dyDescent="0.25"/>
  <cols>
    <col min="1" max="1" width="18.7109375" bestFit="1" customWidth="1"/>
    <col min="2" max="3" width="7.28515625" bestFit="1" customWidth="1"/>
    <col min="4" max="7" width="7" bestFit="1" customWidth="1"/>
    <col min="8" max="35" width="8.85546875" bestFit="1" customWidth="1"/>
    <col min="36" max="36" width="7" bestFit="1" customWidth="1"/>
  </cols>
  <sheetData>
    <row r="1" spans="1:39" ht="17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9" ht="15.75" x14ac:dyDescent="0.25">
      <c r="A2" s="3"/>
      <c r="B2" s="4" t="s">
        <v>149</v>
      </c>
      <c r="C2" s="4" t="s">
        <v>150</v>
      </c>
      <c r="D2" s="4" t="s">
        <v>151</v>
      </c>
      <c r="E2" s="4" t="s">
        <v>152</v>
      </c>
      <c r="F2" s="4" t="s">
        <v>153</v>
      </c>
      <c r="G2" s="4" t="s">
        <v>154</v>
      </c>
      <c r="H2" s="4" t="s">
        <v>155</v>
      </c>
      <c r="I2" s="4" t="s">
        <v>156</v>
      </c>
      <c r="J2" s="4" t="s">
        <v>157</v>
      </c>
      <c r="K2" s="4" t="s">
        <v>158</v>
      </c>
      <c r="L2" s="4" t="s">
        <v>159</v>
      </c>
      <c r="M2" s="4" t="s">
        <v>160</v>
      </c>
      <c r="N2" s="4" t="s">
        <v>161</v>
      </c>
      <c r="O2" s="4" t="s">
        <v>162</v>
      </c>
      <c r="P2" s="4" t="s">
        <v>163</v>
      </c>
      <c r="Q2" s="4" t="s">
        <v>164</v>
      </c>
      <c r="R2" s="4" t="s">
        <v>165</v>
      </c>
      <c r="S2" s="4" t="s">
        <v>166</v>
      </c>
      <c r="T2" s="4" t="s">
        <v>167</v>
      </c>
      <c r="U2" s="4" t="s">
        <v>168</v>
      </c>
      <c r="V2" s="4" t="s">
        <v>169</v>
      </c>
      <c r="W2" s="4" t="s">
        <v>170</v>
      </c>
      <c r="X2" s="4" t="s">
        <v>171</v>
      </c>
      <c r="Y2" s="4" t="s">
        <v>172</v>
      </c>
      <c r="Z2" s="4" t="s">
        <v>173</v>
      </c>
      <c r="AA2" s="4" t="s">
        <v>174</v>
      </c>
      <c r="AB2" s="4" t="s">
        <v>175</v>
      </c>
      <c r="AC2" s="4" t="s">
        <v>176</v>
      </c>
      <c r="AD2" s="4" t="s">
        <v>177</v>
      </c>
      <c r="AE2" s="4" t="s">
        <v>178</v>
      </c>
      <c r="AF2" s="4" t="s">
        <v>179</v>
      </c>
      <c r="AG2" s="4" t="s">
        <v>180</v>
      </c>
      <c r="AH2" s="4" t="s">
        <v>561</v>
      </c>
      <c r="AI2" s="4" t="s">
        <v>678</v>
      </c>
      <c r="AJ2" s="4" t="s">
        <v>695</v>
      </c>
      <c r="AK2" s="4"/>
      <c r="AL2" s="4"/>
      <c r="AM2" s="4"/>
    </row>
    <row r="3" spans="1:39" x14ac:dyDescent="0.25">
      <c r="A3" s="5" t="s">
        <v>654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7">
        <v>14.8</v>
      </c>
      <c r="AF3" s="77">
        <v>15.9</v>
      </c>
      <c r="AG3" s="77">
        <v>15.9</v>
      </c>
      <c r="AH3" s="77">
        <v>17.16</v>
      </c>
      <c r="AI3" s="77">
        <v>17.16</v>
      </c>
      <c r="AJ3" s="77"/>
    </row>
    <row r="4" spans="1:39" x14ac:dyDescent="0.25">
      <c r="A4" s="5" t="s">
        <v>52</v>
      </c>
      <c r="B4" s="77">
        <v>32.35</v>
      </c>
      <c r="C4" s="77">
        <v>32.35</v>
      </c>
      <c r="D4" s="77">
        <v>32.35</v>
      </c>
      <c r="E4" s="77">
        <v>32.35</v>
      </c>
      <c r="F4" s="77">
        <v>32.35</v>
      </c>
      <c r="G4" s="77">
        <v>32.35</v>
      </c>
      <c r="H4" s="77">
        <v>32.35</v>
      </c>
      <c r="I4" s="77">
        <v>32.35</v>
      </c>
      <c r="J4" s="77">
        <v>32.35</v>
      </c>
      <c r="K4" s="77">
        <v>32.35</v>
      </c>
      <c r="L4" s="77">
        <v>32.35</v>
      </c>
      <c r="M4" s="77">
        <v>32.35</v>
      </c>
      <c r="N4" s="77">
        <v>32.35</v>
      </c>
      <c r="O4" s="77">
        <v>32.35</v>
      </c>
      <c r="P4" s="77">
        <v>32.35</v>
      </c>
      <c r="Q4" s="77">
        <v>32.35</v>
      </c>
      <c r="R4" s="77">
        <v>52.353000000000002</v>
      </c>
      <c r="S4" s="77">
        <v>52.353000000000002</v>
      </c>
      <c r="T4" s="77">
        <v>52.353000000000002</v>
      </c>
      <c r="U4" s="77">
        <v>52.353000000000002</v>
      </c>
      <c r="V4" s="77">
        <v>52.353000000000002</v>
      </c>
      <c r="W4" s="77">
        <v>52.353000000000002</v>
      </c>
      <c r="X4" s="77">
        <v>52.353000000000002</v>
      </c>
      <c r="Y4" s="77">
        <v>52.353000000000002</v>
      </c>
      <c r="Z4" s="77">
        <v>52.353000000000002</v>
      </c>
      <c r="AA4" s="77">
        <v>52.353000000000002</v>
      </c>
      <c r="AB4" s="77">
        <v>53.65</v>
      </c>
      <c r="AC4" s="77">
        <v>54.98</v>
      </c>
      <c r="AD4" s="77">
        <v>54.98</v>
      </c>
      <c r="AE4" s="77">
        <v>56.006</v>
      </c>
      <c r="AF4" s="77">
        <v>58.719000000000001</v>
      </c>
      <c r="AG4" s="77">
        <v>60.173000000000002</v>
      </c>
      <c r="AH4" s="77">
        <v>61.01</v>
      </c>
      <c r="AI4" s="77">
        <v>61.01</v>
      </c>
      <c r="AJ4" s="78"/>
    </row>
    <row r="5" spans="1:39" x14ac:dyDescent="0.25">
      <c r="A5" s="5" t="s">
        <v>673</v>
      </c>
      <c r="B5" s="79">
        <v>0</v>
      </c>
      <c r="C5" s="79">
        <v>0</v>
      </c>
      <c r="D5" s="79">
        <v>0</v>
      </c>
      <c r="E5" s="79">
        <v>0</v>
      </c>
      <c r="F5" s="79">
        <v>0</v>
      </c>
      <c r="G5" s="79">
        <v>0</v>
      </c>
      <c r="H5" s="79">
        <v>0</v>
      </c>
      <c r="I5" s="79">
        <v>0</v>
      </c>
      <c r="J5" s="79">
        <v>0</v>
      </c>
      <c r="K5" s="79">
        <v>0</v>
      </c>
      <c r="L5" s="79">
        <v>0</v>
      </c>
      <c r="M5" s="77">
        <v>3</v>
      </c>
      <c r="N5" s="77">
        <v>7</v>
      </c>
      <c r="O5" s="77">
        <v>13</v>
      </c>
      <c r="P5" s="77">
        <v>18</v>
      </c>
      <c r="Q5" s="77">
        <v>23</v>
      </c>
      <c r="R5" s="77">
        <v>28</v>
      </c>
      <c r="S5" s="77">
        <v>29</v>
      </c>
      <c r="T5" s="77">
        <v>33</v>
      </c>
      <c r="U5" s="77">
        <v>35</v>
      </c>
      <c r="V5" s="77">
        <v>39</v>
      </c>
      <c r="W5" s="77">
        <v>40</v>
      </c>
      <c r="X5" s="77">
        <v>42</v>
      </c>
      <c r="Y5" s="77">
        <v>44</v>
      </c>
      <c r="Z5" s="77">
        <v>46</v>
      </c>
      <c r="AA5" s="77">
        <v>48</v>
      </c>
      <c r="AB5" s="79">
        <v>50</v>
      </c>
      <c r="AC5" s="79">
        <v>56</v>
      </c>
      <c r="AD5" s="79">
        <v>59</v>
      </c>
      <c r="AE5" s="79">
        <v>63</v>
      </c>
      <c r="AF5" s="79">
        <v>69</v>
      </c>
      <c r="AG5" s="79">
        <v>70</v>
      </c>
      <c r="AH5" s="79">
        <v>70</v>
      </c>
      <c r="AI5" s="79">
        <v>70</v>
      </c>
      <c r="AJ5" s="78"/>
    </row>
    <row r="6" spans="1:39" x14ac:dyDescent="0.25">
      <c r="A6" s="5" t="s">
        <v>674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7">
        <v>50.69</v>
      </c>
      <c r="T6" s="77">
        <v>51.49</v>
      </c>
      <c r="U6" s="77">
        <v>51.93</v>
      </c>
      <c r="V6" s="77">
        <v>52.37</v>
      </c>
      <c r="W6" s="77">
        <v>52.75</v>
      </c>
      <c r="X6" s="77">
        <v>55.06</v>
      </c>
      <c r="Y6" s="77">
        <v>58.31</v>
      </c>
      <c r="Z6" s="77">
        <v>62.48</v>
      </c>
      <c r="AA6" s="77">
        <v>66.180000000000007</v>
      </c>
      <c r="AB6" s="77">
        <v>69.23</v>
      </c>
      <c r="AC6" s="77">
        <v>72.2</v>
      </c>
      <c r="AD6" s="77">
        <v>77.69</v>
      </c>
      <c r="AE6" s="77">
        <v>79.33</v>
      </c>
      <c r="AF6" s="77">
        <v>83.24</v>
      </c>
      <c r="AG6" s="77">
        <v>87</v>
      </c>
      <c r="AH6" s="77">
        <v>88.91</v>
      </c>
      <c r="AI6" s="77">
        <v>88.91</v>
      </c>
      <c r="AJ6" s="78"/>
    </row>
    <row r="7" spans="1:39" x14ac:dyDescent="0.25">
      <c r="A7" s="5" t="s">
        <v>53</v>
      </c>
      <c r="B7" s="76"/>
      <c r="C7" s="76"/>
      <c r="D7" s="76"/>
      <c r="E7" s="76"/>
      <c r="F7" s="76"/>
      <c r="G7" s="77">
        <v>20.03</v>
      </c>
      <c r="H7" s="77">
        <v>22.11</v>
      </c>
      <c r="I7" s="77">
        <v>22.74</v>
      </c>
      <c r="J7" s="77">
        <v>23.58</v>
      </c>
      <c r="K7" s="77">
        <v>24.23</v>
      </c>
      <c r="L7" s="77">
        <v>24.55</v>
      </c>
      <c r="M7" s="77">
        <v>25.23</v>
      </c>
      <c r="N7" s="77">
        <v>25.69</v>
      </c>
      <c r="O7" s="77">
        <v>26.54</v>
      </c>
      <c r="P7" s="77">
        <v>27.74</v>
      </c>
      <c r="Q7" s="77">
        <v>28.24</v>
      </c>
      <c r="R7" s="77">
        <v>28.87</v>
      </c>
      <c r="S7" s="77">
        <v>29.32</v>
      </c>
      <c r="T7" s="77">
        <v>30.22</v>
      </c>
      <c r="U7" s="77">
        <v>31.15</v>
      </c>
      <c r="V7" s="77">
        <v>32.450000000000003</v>
      </c>
      <c r="W7" s="77">
        <v>33.75</v>
      </c>
      <c r="X7" s="77">
        <v>34.549999999999997</v>
      </c>
      <c r="Y7" s="77">
        <v>35.04</v>
      </c>
      <c r="Z7" s="77">
        <v>35.74</v>
      </c>
      <c r="AA7" s="77">
        <v>36.090000000000003</v>
      </c>
      <c r="AB7" s="77">
        <v>38.46</v>
      </c>
      <c r="AC7" s="77">
        <v>40.28</v>
      </c>
      <c r="AD7" s="77">
        <v>41.58</v>
      </c>
      <c r="AE7" s="77">
        <v>43.59</v>
      </c>
      <c r="AF7" s="77">
        <v>45.22</v>
      </c>
      <c r="AG7" s="77">
        <v>45.22</v>
      </c>
      <c r="AH7" s="77">
        <v>50.22</v>
      </c>
      <c r="AI7" s="77">
        <v>50.22</v>
      </c>
      <c r="AJ7" s="78"/>
    </row>
    <row r="8" spans="1:39" x14ac:dyDescent="0.25">
      <c r="A8" s="5" t="s">
        <v>54</v>
      </c>
      <c r="B8" s="77">
        <v>0</v>
      </c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4.2380000000000004</v>
      </c>
      <c r="K8" s="77">
        <v>4.5220000000000002</v>
      </c>
      <c r="L8" s="77">
        <v>4.68</v>
      </c>
      <c r="M8" s="77">
        <v>4.68</v>
      </c>
      <c r="N8" s="77">
        <v>6.53</v>
      </c>
      <c r="O8" s="77">
        <v>6.53</v>
      </c>
      <c r="P8" s="77">
        <v>6.53</v>
      </c>
      <c r="Q8" s="77">
        <v>6.53</v>
      </c>
      <c r="R8" s="77">
        <v>7.59</v>
      </c>
      <c r="S8" s="77">
        <v>8.81</v>
      </c>
      <c r="T8" s="77">
        <v>9.91</v>
      </c>
      <c r="U8" s="77">
        <v>10.41</v>
      </c>
      <c r="V8" s="77">
        <v>10.83</v>
      </c>
      <c r="W8" s="77">
        <v>10.83</v>
      </c>
      <c r="X8" s="77">
        <v>11.73</v>
      </c>
      <c r="Y8" s="77">
        <v>12.86</v>
      </c>
      <c r="Z8" s="77">
        <v>14.02</v>
      </c>
      <c r="AA8" s="77">
        <v>15.27</v>
      </c>
      <c r="AB8" s="77">
        <v>15.27</v>
      </c>
      <c r="AC8" s="77">
        <v>15.27</v>
      </c>
      <c r="AD8" s="77">
        <v>15.59</v>
      </c>
      <c r="AE8" s="77">
        <v>16.02</v>
      </c>
      <c r="AF8" s="77">
        <v>18.02</v>
      </c>
      <c r="AG8" s="77">
        <v>18.02</v>
      </c>
      <c r="AH8" s="77">
        <v>19.04</v>
      </c>
      <c r="AI8" s="77">
        <v>19.04</v>
      </c>
      <c r="AJ8" s="78"/>
    </row>
    <row r="9" spans="1:39" x14ac:dyDescent="0.25">
      <c r="A9" s="5" t="s">
        <v>55</v>
      </c>
      <c r="B9" s="77">
        <v>20</v>
      </c>
      <c r="C9" s="77">
        <v>21.5</v>
      </c>
      <c r="D9" s="77">
        <v>23</v>
      </c>
      <c r="E9" s="77">
        <v>23.5</v>
      </c>
      <c r="F9" s="77">
        <v>23.5</v>
      </c>
      <c r="G9" s="77">
        <v>24.5</v>
      </c>
      <c r="H9" s="77">
        <v>25.5</v>
      </c>
      <c r="I9" s="77">
        <v>26.5</v>
      </c>
      <c r="J9" s="77">
        <v>26.8</v>
      </c>
      <c r="K9" s="77">
        <v>31.8</v>
      </c>
      <c r="L9" s="77">
        <v>32.799999999999997</v>
      </c>
      <c r="M9" s="77">
        <v>32.799999999999997</v>
      </c>
      <c r="N9" s="77">
        <v>34.299999999999997</v>
      </c>
      <c r="O9" s="77">
        <v>34.299999999999997</v>
      </c>
      <c r="P9" s="77">
        <v>35</v>
      </c>
      <c r="Q9" s="77">
        <v>37.5</v>
      </c>
      <c r="R9" s="77">
        <v>40.5</v>
      </c>
      <c r="S9" s="77">
        <v>40.700000000000003</v>
      </c>
      <c r="T9" s="77">
        <v>42.5</v>
      </c>
      <c r="U9" s="77">
        <v>45</v>
      </c>
      <c r="V9" s="77">
        <v>47</v>
      </c>
      <c r="W9" s="77">
        <v>48.2</v>
      </c>
      <c r="X9" s="77">
        <v>50.2</v>
      </c>
      <c r="Y9" s="77">
        <v>51.2</v>
      </c>
      <c r="Z9" s="77">
        <v>52</v>
      </c>
      <c r="AA9" s="77">
        <v>54</v>
      </c>
      <c r="AB9" s="77">
        <v>55.5</v>
      </c>
      <c r="AC9" s="77">
        <v>56.7</v>
      </c>
      <c r="AD9" s="77">
        <v>57.3</v>
      </c>
      <c r="AE9" s="77">
        <v>58</v>
      </c>
      <c r="AF9" s="77">
        <v>58</v>
      </c>
      <c r="AG9" s="77">
        <v>58.3</v>
      </c>
      <c r="AH9" s="77">
        <v>63.95</v>
      </c>
      <c r="AI9" s="77">
        <v>69.87</v>
      </c>
      <c r="AJ9" s="78"/>
    </row>
    <row r="10" spans="1:39" x14ac:dyDescent="0.25">
      <c r="A10" s="5" t="s">
        <v>56</v>
      </c>
      <c r="B10" s="76"/>
      <c r="C10" s="76"/>
      <c r="D10" s="76"/>
      <c r="E10" s="76"/>
      <c r="F10" s="76"/>
      <c r="G10" s="76"/>
      <c r="H10" s="76"/>
      <c r="I10" s="76"/>
      <c r="J10" s="77">
        <v>13.8</v>
      </c>
      <c r="K10" s="77">
        <v>13.8</v>
      </c>
      <c r="L10" s="77">
        <v>13.8</v>
      </c>
      <c r="M10" s="77">
        <v>13.8</v>
      </c>
      <c r="N10" s="77">
        <v>13.8</v>
      </c>
      <c r="O10" s="77">
        <v>13.8</v>
      </c>
      <c r="P10" s="77">
        <v>13.8</v>
      </c>
      <c r="Q10" s="77">
        <v>13.8</v>
      </c>
      <c r="R10" s="77">
        <v>13.8</v>
      </c>
      <c r="S10" s="77">
        <v>13.8</v>
      </c>
      <c r="T10" s="77">
        <v>13.8</v>
      </c>
      <c r="U10" s="77">
        <v>13.8</v>
      </c>
      <c r="V10" s="77">
        <v>13.8</v>
      </c>
      <c r="W10" s="77">
        <v>13.8</v>
      </c>
      <c r="X10" s="77">
        <v>13.8</v>
      </c>
      <c r="Y10" s="77">
        <v>13.8</v>
      </c>
      <c r="Z10" s="77">
        <v>13.8</v>
      </c>
      <c r="AA10" s="77">
        <v>13.8</v>
      </c>
      <c r="AB10" s="77">
        <v>13.8</v>
      </c>
      <c r="AC10" s="77">
        <v>13.8</v>
      </c>
      <c r="AD10" s="77">
        <v>14.9</v>
      </c>
      <c r="AE10" s="77">
        <v>14.9</v>
      </c>
      <c r="AF10" s="77">
        <v>14.9</v>
      </c>
      <c r="AG10" s="77">
        <v>14.9</v>
      </c>
      <c r="AH10" s="77">
        <v>14.9</v>
      </c>
      <c r="AI10" s="77">
        <v>16.399999999999999</v>
      </c>
      <c r="AJ10" s="78"/>
    </row>
    <row r="11" spans="1:39" x14ac:dyDescent="0.25">
      <c r="A11" s="5" t="s">
        <v>57</v>
      </c>
      <c r="B11" s="77">
        <v>4</v>
      </c>
      <c r="C11" s="77">
        <v>4</v>
      </c>
      <c r="D11" s="77">
        <v>4</v>
      </c>
      <c r="E11" s="77">
        <v>4</v>
      </c>
      <c r="F11" s="77">
        <v>4</v>
      </c>
      <c r="G11" s="77">
        <v>4</v>
      </c>
      <c r="H11" s="77">
        <v>4</v>
      </c>
      <c r="I11" s="77">
        <v>4</v>
      </c>
      <c r="J11" s="77">
        <v>4</v>
      </c>
      <c r="K11" s="77">
        <v>4</v>
      </c>
      <c r="L11" s="77">
        <v>4</v>
      </c>
      <c r="M11" s="77">
        <v>4</v>
      </c>
      <c r="N11" s="77">
        <v>4</v>
      </c>
      <c r="O11" s="77">
        <v>4</v>
      </c>
      <c r="P11" s="81">
        <v>0</v>
      </c>
      <c r="Q11" s="81">
        <v>0</v>
      </c>
      <c r="R11" s="81">
        <v>0</v>
      </c>
      <c r="S11" s="81">
        <v>0</v>
      </c>
      <c r="T11" s="81">
        <v>0</v>
      </c>
      <c r="U11" s="81">
        <v>0</v>
      </c>
      <c r="V11" s="81">
        <v>0</v>
      </c>
      <c r="W11" s="81">
        <v>0</v>
      </c>
      <c r="X11" s="81">
        <v>0</v>
      </c>
      <c r="Y11" s="81">
        <v>0</v>
      </c>
      <c r="Z11" s="81">
        <v>0</v>
      </c>
      <c r="AA11" s="81">
        <v>0</v>
      </c>
      <c r="AB11" s="81">
        <v>0</v>
      </c>
      <c r="AC11" s="81">
        <v>0</v>
      </c>
      <c r="AD11" s="81">
        <v>0</v>
      </c>
      <c r="AE11" s="77">
        <v>24.78</v>
      </c>
      <c r="AF11" s="77">
        <v>24.78</v>
      </c>
      <c r="AG11" s="77">
        <v>24.78</v>
      </c>
      <c r="AH11" s="77">
        <v>24.78</v>
      </c>
      <c r="AI11" s="77">
        <v>24.78</v>
      </c>
      <c r="AJ11" s="78"/>
    </row>
    <row r="12" spans="1:39" x14ac:dyDescent="0.25">
      <c r="A12" s="6" t="s">
        <v>675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7">
        <v>60</v>
      </c>
      <c r="R12" s="77">
        <v>60</v>
      </c>
      <c r="S12" s="77">
        <v>60</v>
      </c>
      <c r="T12" s="77">
        <v>60</v>
      </c>
      <c r="U12" s="77">
        <v>60</v>
      </c>
      <c r="V12" s="77">
        <v>60</v>
      </c>
      <c r="W12" s="77">
        <v>60</v>
      </c>
      <c r="X12" s="77">
        <v>60</v>
      </c>
      <c r="Y12" s="77">
        <v>60</v>
      </c>
      <c r="Z12" s="77">
        <v>60</v>
      </c>
      <c r="AA12" s="77">
        <v>60</v>
      </c>
      <c r="AB12" s="77">
        <v>70</v>
      </c>
      <c r="AC12" s="77">
        <v>70</v>
      </c>
      <c r="AD12" s="77">
        <v>70</v>
      </c>
      <c r="AE12" s="77">
        <v>70</v>
      </c>
      <c r="AF12" s="77">
        <v>70</v>
      </c>
      <c r="AG12" s="77">
        <v>70</v>
      </c>
      <c r="AH12" s="77">
        <v>70</v>
      </c>
      <c r="AI12" s="77">
        <v>70</v>
      </c>
      <c r="AJ12" s="78"/>
    </row>
    <row r="13" spans="1:39" x14ac:dyDescent="0.25">
      <c r="A13" s="5" t="s">
        <v>58</v>
      </c>
      <c r="B13" s="76"/>
      <c r="C13" s="76"/>
      <c r="D13" s="76"/>
      <c r="E13" s="76"/>
      <c r="F13" s="76"/>
      <c r="G13" s="76"/>
      <c r="H13" s="77">
        <v>13.02</v>
      </c>
      <c r="I13" s="77">
        <v>15.52</v>
      </c>
      <c r="J13" s="77">
        <v>17.170000000000002</v>
      </c>
      <c r="K13" s="77">
        <v>17.170000000000002</v>
      </c>
      <c r="L13" s="77">
        <v>17.739999999999998</v>
      </c>
      <c r="M13" s="77">
        <v>17.739999999999998</v>
      </c>
      <c r="N13" s="77">
        <v>18.11</v>
      </c>
      <c r="O13" s="77">
        <v>18.11</v>
      </c>
      <c r="P13" s="77">
        <v>18.11</v>
      </c>
      <c r="Q13" s="77">
        <v>18.11</v>
      </c>
      <c r="R13" s="77">
        <v>18.11</v>
      </c>
      <c r="S13" s="77">
        <v>19.72</v>
      </c>
      <c r="T13" s="77">
        <v>22.57</v>
      </c>
      <c r="U13" s="77">
        <v>24.95</v>
      </c>
      <c r="V13" s="77">
        <v>25.23</v>
      </c>
      <c r="W13" s="77">
        <v>26.69</v>
      </c>
      <c r="X13" s="77">
        <v>27.86</v>
      </c>
      <c r="Y13" s="77">
        <v>28.04</v>
      </c>
      <c r="Z13" s="77">
        <v>28.04</v>
      </c>
      <c r="AA13" s="77">
        <v>28.12</v>
      </c>
      <c r="AB13" s="77">
        <v>28.17</v>
      </c>
      <c r="AC13" s="77">
        <v>28.35</v>
      </c>
      <c r="AD13" s="77">
        <v>28.48</v>
      </c>
      <c r="AE13" s="77">
        <v>28.48</v>
      </c>
      <c r="AF13" s="77">
        <v>29.74</v>
      </c>
      <c r="AG13" s="77">
        <v>30.51</v>
      </c>
      <c r="AH13" s="77">
        <v>31.38</v>
      </c>
      <c r="AI13" s="77">
        <v>32.119999999999997</v>
      </c>
      <c r="AJ13" s="78"/>
    </row>
    <row r="14" spans="1:39" x14ac:dyDescent="0.25">
      <c r="A14" s="5" t="s">
        <v>59</v>
      </c>
      <c r="B14" s="76">
        <v>145.15</v>
      </c>
      <c r="C14" s="76">
        <v>146.6</v>
      </c>
      <c r="D14" s="76">
        <v>147.1</v>
      </c>
      <c r="E14" s="76">
        <v>147.80000000000001</v>
      </c>
      <c r="F14" s="76">
        <v>149.19999999999999</v>
      </c>
      <c r="G14" s="76">
        <v>150.30000000000001</v>
      </c>
      <c r="H14" s="76">
        <v>150.9</v>
      </c>
      <c r="I14" s="76">
        <v>151.80000000000001</v>
      </c>
      <c r="J14" s="76">
        <v>152.6</v>
      </c>
      <c r="K14" s="76">
        <v>153.69999999999999</v>
      </c>
      <c r="L14" s="76">
        <v>154.6</v>
      </c>
      <c r="M14" s="76">
        <v>155.9</v>
      </c>
      <c r="N14" s="76">
        <v>156.80000000000001</v>
      </c>
      <c r="O14" s="76">
        <v>157.34</v>
      </c>
      <c r="P14" s="76">
        <v>157.34</v>
      </c>
      <c r="Q14" s="76">
        <v>157.34</v>
      </c>
      <c r="R14" s="76">
        <v>158.13999999999999</v>
      </c>
      <c r="S14" s="76">
        <v>158.22</v>
      </c>
      <c r="T14" s="76">
        <v>159.43</v>
      </c>
      <c r="U14" s="77">
        <v>161.71</v>
      </c>
      <c r="V14" s="77">
        <v>167.88</v>
      </c>
      <c r="W14" s="77">
        <v>168.11</v>
      </c>
      <c r="X14" s="77">
        <v>168.26</v>
      </c>
      <c r="Y14" s="77">
        <v>169.84</v>
      </c>
      <c r="Z14" s="77">
        <v>171.65</v>
      </c>
      <c r="AA14" s="77">
        <v>172.2</v>
      </c>
      <c r="AB14" s="77">
        <v>172.3</v>
      </c>
      <c r="AC14" s="77">
        <v>172.3</v>
      </c>
      <c r="AD14" s="77">
        <v>173</v>
      </c>
      <c r="AE14" s="77">
        <v>173</v>
      </c>
      <c r="AF14" s="77">
        <v>173.31</v>
      </c>
      <c r="AG14" s="77">
        <v>180.58</v>
      </c>
      <c r="AH14" s="77">
        <v>181.3</v>
      </c>
      <c r="AI14" s="77">
        <v>181.38</v>
      </c>
      <c r="AJ14" s="78"/>
    </row>
    <row r="15" spans="1:39" x14ac:dyDescent="0.25">
      <c r="A15" s="5" t="s">
        <v>60</v>
      </c>
      <c r="B15" s="77">
        <v>37.880000000000003</v>
      </c>
      <c r="C15" s="77">
        <v>37.880000000000003</v>
      </c>
      <c r="D15" s="77">
        <v>37.880000000000003</v>
      </c>
      <c r="E15" s="77">
        <v>37.880000000000003</v>
      </c>
      <c r="F15" s="77">
        <v>37.880000000000003</v>
      </c>
      <c r="G15" s="77">
        <v>37.880000000000003</v>
      </c>
      <c r="H15" s="77">
        <v>37.880000000000003</v>
      </c>
      <c r="I15" s="77">
        <v>37.880000000000003</v>
      </c>
      <c r="J15" s="77">
        <v>37.880000000000003</v>
      </c>
      <c r="K15" s="77">
        <v>37.880000000000003</v>
      </c>
      <c r="L15" s="77">
        <v>37.880000000000003</v>
      </c>
      <c r="M15" s="77">
        <v>41.38</v>
      </c>
      <c r="N15" s="77">
        <v>41.38</v>
      </c>
      <c r="O15" s="77">
        <v>41.38</v>
      </c>
      <c r="P15" s="77">
        <v>41.38</v>
      </c>
      <c r="Q15" s="77">
        <v>41.38</v>
      </c>
      <c r="R15" s="77">
        <v>41.38</v>
      </c>
      <c r="S15" s="77">
        <v>42.68</v>
      </c>
      <c r="T15" s="77">
        <v>42.68</v>
      </c>
      <c r="U15" s="77">
        <v>49.23</v>
      </c>
      <c r="V15" s="77">
        <v>50.64</v>
      </c>
      <c r="W15" s="77">
        <v>51.59</v>
      </c>
      <c r="X15" s="77">
        <v>51.59</v>
      </c>
      <c r="Y15" s="77">
        <v>52.24</v>
      </c>
      <c r="Z15" s="77">
        <v>53.97</v>
      </c>
      <c r="AA15" s="77">
        <v>54.627000000000002</v>
      </c>
      <c r="AB15" s="77">
        <v>54.63</v>
      </c>
      <c r="AC15" s="77">
        <v>56.97</v>
      </c>
      <c r="AD15" s="77">
        <v>57.3</v>
      </c>
      <c r="AE15" s="77">
        <v>57.3</v>
      </c>
      <c r="AF15" s="77">
        <v>59</v>
      </c>
      <c r="AG15" s="77">
        <v>59</v>
      </c>
      <c r="AH15" s="77">
        <v>59.15</v>
      </c>
      <c r="AI15" s="77">
        <v>59.15</v>
      </c>
      <c r="AJ15" s="78"/>
    </row>
    <row r="16" spans="1:39" x14ac:dyDescent="0.25">
      <c r="A16" s="5" t="s">
        <v>61</v>
      </c>
      <c r="B16" s="77">
        <v>49.05</v>
      </c>
      <c r="C16" s="77">
        <v>49.05</v>
      </c>
      <c r="D16" s="77">
        <v>49.05</v>
      </c>
      <c r="E16" s="77">
        <v>49.05</v>
      </c>
      <c r="F16" s="77">
        <v>49.05</v>
      </c>
      <c r="G16" s="77">
        <v>49.05</v>
      </c>
      <c r="H16" s="77">
        <v>49.05</v>
      </c>
      <c r="I16" s="77">
        <v>49.05</v>
      </c>
      <c r="J16" s="77">
        <v>49.05</v>
      </c>
      <c r="K16" s="77">
        <v>49.05</v>
      </c>
      <c r="L16" s="77">
        <v>49.05</v>
      </c>
      <c r="M16" s="77">
        <v>49.05</v>
      </c>
      <c r="N16" s="77">
        <v>49.05</v>
      </c>
      <c r="O16" s="77">
        <v>49.05</v>
      </c>
      <c r="P16" s="77">
        <v>49.05</v>
      </c>
      <c r="Q16" s="77">
        <v>49.05</v>
      </c>
      <c r="R16" s="77">
        <v>50.75</v>
      </c>
      <c r="S16" s="77">
        <v>51.25</v>
      </c>
      <c r="T16" s="77">
        <v>51.25</v>
      </c>
      <c r="U16" s="77">
        <v>51.25</v>
      </c>
      <c r="V16" s="77">
        <v>51.25</v>
      </c>
      <c r="W16" s="77">
        <v>51.5</v>
      </c>
      <c r="X16" s="77">
        <v>51.5</v>
      </c>
      <c r="Y16" s="77">
        <v>51.5</v>
      </c>
      <c r="Z16" s="77">
        <v>51.5</v>
      </c>
      <c r="AA16" s="77">
        <v>51.5</v>
      </c>
      <c r="AB16" s="77">
        <v>51.69</v>
      </c>
      <c r="AC16" s="77">
        <v>51.69</v>
      </c>
      <c r="AD16" s="77">
        <v>51.69</v>
      </c>
      <c r="AE16" s="77">
        <v>52.24</v>
      </c>
      <c r="AF16" s="77">
        <v>52.24</v>
      </c>
      <c r="AG16" s="77">
        <v>52.24</v>
      </c>
      <c r="AH16" s="77">
        <v>52.24</v>
      </c>
      <c r="AI16" s="77">
        <v>53.11</v>
      </c>
      <c r="AJ16" s="78"/>
    </row>
    <row r="17" spans="1:36" x14ac:dyDescent="0.25">
      <c r="A17" s="5" t="s">
        <v>62</v>
      </c>
      <c r="B17" s="79">
        <v>1.2</v>
      </c>
      <c r="C17" s="79">
        <v>4.7</v>
      </c>
      <c r="D17" s="79">
        <v>7.85</v>
      </c>
      <c r="E17" s="79">
        <v>8.35</v>
      </c>
      <c r="F17" s="79">
        <v>10.65</v>
      </c>
      <c r="G17" s="79">
        <v>11.15</v>
      </c>
      <c r="H17" s="79">
        <v>11.9</v>
      </c>
      <c r="I17" s="79">
        <v>12.4</v>
      </c>
      <c r="J17" s="79">
        <v>18.899999999999999</v>
      </c>
      <c r="K17" s="79">
        <v>19.2</v>
      </c>
      <c r="L17" s="79">
        <v>19.2</v>
      </c>
      <c r="M17" s="79">
        <v>19.7</v>
      </c>
      <c r="N17" s="79">
        <v>20.2</v>
      </c>
      <c r="O17" s="79">
        <v>22.2</v>
      </c>
      <c r="P17" s="79">
        <v>23</v>
      </c>
      <c r="Q17" s="79">
        <v>23</v>
      </c>
      <c r="R17" s="79">
        <v>24.95</v>
      </c>
      <c r="S17" s="79">
        <v>24.95</v>
      </c>
      <c r="T17" s="79">
        <v>24.95</v>
      </c>
      <c r="U17" s="79">
        <v>26.9</v>
      </c>
      <c r="V17" s="79">
        <v>26.9</v>
      </c>
      <c r="W17" s="79">
        <v>28.3</v>
      </c>
      <c r="X17" s="79">
        <v>28.3</v>
      </c>
      <c r="Y17" s="79">
        <v>29.6</v>
      </c>
      <c r="Z17" s="79">
        <v>29.6</v>
      </c>
      <c r="AA17" s="79">
        <v>29.6</v>
      </c>
      <c r="AB17" s="79">
        <v>31.65</v>
      </c>
      <c r="AC17" s="79">
        <v>31.65</v>
      </c>
      <c r="AD17" s="79">
        <v>32.81</v>
      </c>
      <c r="AE17" s="79">
        <v>35.17</v>
      </c>
      <c r="AF17" s="79">
        <v>37.31</v>
      </c>
      <c r="AG17" s="79">
        <v>39.74</v>
      </c>
      <c r="AH17" s="77">
        <v>43.65</v>
      </c>
      <c r="AI17" s="77">
        <v>45.15</v>
      </c>
      <c r="AJ17" s="78"/>
    </row>
    <row r="18" spans="1:36" x14ac:dyDescent="0.25">
      <c r="A18" s="5" t="s">
        <v>63</v>
      </c>
      <c r="B18" s="76"/>
      <c r="C18" s="76"/>
      <c r="D18" s="76"/>
      <c r="E18" s="76"/>
      <c r="F18" s="76"/>
      <c r="G18" s="76"/>
      <c r="H18" s="77">
        <v>16.399999999999999</v>
      </c>
      <c r="I18" s="77">
        <v>18.350000000000001</v>
      </c>
      <c r="J18" s="77">
        <v>21.4</v>
      </c>
      <c r="K18" s="77">
        <v>23.5</v>
      </c>
      <c r="L18" s="77">
        <v>23.5</v>
      </c>
      <c r="M18" s="77">
        <v>23.5</v>
      </c>
      <c r="N18" s="77">
        <v>23.85</v>
      </c>
      <c r="O18" s="77">
        <v>25.21</v>
      </c>
      <c r="P18" s="77">
        <v>25.91</v>
      </c>
      <c r="Q18" s="77">
        <v>26.3</v>
      </c>
      <c r="R18" s="77">
        <v>26.77</v>
      </c>
      <c r="S18" s="77">
        <v>27.82</v>
      </c>
      <c r="T18" s="77">
        <v>29.17</v>
      </c>
      <c r="U18" s="77">
        <v>29.57</v>
      </c>
      <c r="V18" s="77">
        <v>29.57</v>
      </c>
      <c r="W18" s="77">
        <v>29.57</v>
      </c>
      <c r="X18" s="77">
        <v>29.57</v>
      </c>
      <c r="Y18" s="77">
        <v>29.57</v>
      </c>
      <c r="Z18" s="77">
        <v>29.57</v>
      </c>
      <c r="AA18" s="77">
        <v>29.78</v>
      </c>
      <c r="AB18" s="77">
        <v>29.78</v>
      </c>
      <c r="AC18" s="77">
        <v>33.06</v>
      </c>
      <c r="AD18" s="77">
        <v>33.06</v>
      </c>
      <c r="AE18" s="77">
        <v>33.06</v>
      </c>
      <c r="AF18" s="77">
        <v>33.06</v>
      </c>
      <c r="AG18" s="77">
        <v>33.06</v>
      </c>
      <c r="AH18" s="77">
        <v>34.76</v>
      </c>
      <c r="AI18" s="77">
        <v>34.76</v>
      </c>
      <c r="AJ18" s="78"/>
    </row>
    <row r="19" spans="1:36" x14ac:dyDescent="0.25">
      <c r="A19" s="5" t="s">
        <v>64</v>
      </c>
      <c r="B19" s="77">
        <v>60.8</v>
      </c>
      <c r="C19" s="77">
        <v>61</v>
      </c>
      <c r="D19" s="77">
        <v>61.2</v>
      </c>
      <c r="E19" s="77">
        <v>61.4</v>
      </c>
      <c r="F19" s="77">
        <v>61.6</v>
      </c>
      <c r="G19" s="77">
        <v>61.8</v>
      </c>
      <c r="H19" s="77">
        <v>62.1</v>
      </c>
      <c r="I19" s="77">
        <v>62.42</v>
      </c>
      <c r="J19" s="77">
        <v>62.62</v>
      </c>
      <c r="K19" s="77">
        <v>62.62</v>
      </c>
      <c r="L19" s="77">
        <v>63.1</v>
      </c>
      <c r="M19" s="77">
        <v>63.1</v>
      </c>
      <c r="N19" s="77">
        <v>63.1</v>
      </c>
      <c r="O19" s="77">
        <v>63.1</v>
      </c>
      <c r="P19" s="77">
        <v>63.1</v>
      </c>
      <c r="Q19" s="77">
        <v>63.1</v>
      </c>
      <c r="R19" s="77">
        <v>63.1</v>
      </c>
      <c r="S19" s="77">
        <v>63.1</v>
      </c>
      <c r="T19" s="77">
        <v>63.1</v>
      </c>
      <c r="U19" s="77">
        <v>63.8</v>
      </c>
      <c r="V19" s="77">
        <v>63.8</v>
      </c>
      <c r="W19" s="77">
        <v>63.8</v>
      </c>
      <c r="X19" s="77">
        <v>64.12</v>
      </c>
      <c r="Y19" s="77">
        <v>64.12</v>
      </c>
      <c r="Z19" s="77">
        <v>64.12</v>
      </c>
      <c r="AA19" s="77">
        <v>64.12</v>
      </c>
      <c r="AB19" s="77">
        <v>64.12</v>
      </c>
      <c r="AC19" s="77">
        <v>64.12</v>
      </c>
      <c r="AD19" s="77">
        <v>64.22</v>
      </c>
      <c r="AE19" s="77">
        <v>64.22</v>
      </c>
      <c r="AF19" s="77">
        <v>64.22</v>
      </c>
      <c r="AG19" s="77">
        <v>64.22</v>
      </c>
      <c r="AH19" s="77">
        <v>64.22</v>
      </c>
      <c r="AI19" s="77">
        <v>64.67</v>
      </c>
      <c r="AJ19" s="78"/>
    </row>
    <row r="20" spans="1:36" x14ac:dyDescent="0.25">
      <c r="A20" s="5" t="s">
        <v>65</v>
      </c>
      <c r="B20" s="76"/>
      <c r="C20" s="76"/>
      <c r="D20" s="76"/>
      <c r="E20" s="76"/>
      <c r="F20" s="76"/>
      <c r="G20" s="76"/>
      <c r="H20" s="76"/>
      <c r="I20" s="77">
        <v>18</v>
      </c>
      <c r="J20" s="77">
        <v>18</v>
      </c>
      <c r="K20" s="77">
        <v>19</v>
      </c>
      <c r="L20" s="77">
        <v>20</v>
      </c>
      <c r="M20" s="77">
        <v>23</v>
      </c>
      <c r="N20" s="77">
        <v>24</v>
      </c>
      <c r="O20" s="77">
        <v>24</v>
      </c>
      <c r="P20" s="77">
        <v>24</v>
      </c>
      <c r="Q20" s="77">
        <v>25</v>
      </c>
      <c r="R20" s="77">
        <v>27</v>
      </c>
      <c r="S20" s="77">
        <v>27</v>
      </c>
      <c r="T20" s="77">
        <v>27</v>
      </c>
      <c r="U20" s="77">
        <v>29</v>
      </c>
      <c r="V20" s="77">
        <v>31</v>
      </c>
      <c r="W20" s="77">
        <v>31</v>
      </c>
      <c r="X20" s="77">
        <v>33</v>
      </c>
      <c r="Y20" s="77">
        <v>33</v>
      </c>
      <c r="Z20" s="77">
        <v>35</v>
      </c>
      <c r="AA20" s="77">
        <v>38</v>
      </c>
      <c r="AB20" s="77">
        <v>40</v>
      </c>
      <c r="AC20" s="77">
        <v>42</v>
      </c>
      <c r="AD20" s="77">
        <v>45</v>
      </c>
      <c r="AE20" s="77">
        <v>45</v>
      </c>
      <c r="AF20" s="77">
        <v>47</v>
      </c>
      <c r="AG20" s="77">
        <v>47</v>
      </c>
      <c r="AH20" s="77">
        <v>47</v>
      </c>
      <c r="AI20" s="77">
        <v>47</v>
      </c>
      <c r="AJ20" s="78"/>
    </row>
    <row r="21" spans="1:36" x14ac:dyDescent="0.25">
      <c r="A21" s="5" t="s">
        <v>66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7">
        <v>31.22</v>
      </c>
      <c r="AH21" s="77">
        <v>31.4</v>
      </c>
      <c r="AI21" s="77">
        <v>31.4</v>
      </c>
      <c r="AJ21" s="78"/>
    </row>
    <row r="22" spans="1:36" x14ac:dyDescent="0.25">
      <c r="A22" s="5" t="s">
        <v>67</v>
      </c>
      <c r="B22" s="77">
        <v>1.2</v>
      </c>
      <c r="C22" s="77">
        <v>1.2</v>
      </c>
      <c r="D22" s="77">
        <v>1.2</v>
      </c>
      <c r="E22" s="77">
        <v>1.2</v>
      </c>
      <c r="F22" s="77">
        <v>1.2</v>
      </c>
      <c r="G22" s="77">
        <v>1.2</v>
      </c>
      <c r="H22" s="77">
        <v>1.2</v>
      </c>
      <c r="I22" s="77">
        <v>1.2</v>
      </c>
      <c r="J22" s="77">
        <v>1.2</v>
      </c>
      <c r="K22" s="77">
        <v>1.2</v>
      </c>
      <c r="L22" s="77">
        <v>1.2</v>
      </c>
      <c r="M22" s="77">
        <v>2.5499999999999998</v>
      </c>
      <c r="N22" s="77">
        <v>4.05</v>
      </c>
      <c r="O22" s="77">
        <v>4.75</v>
      </c>
      <c r="P22" s="77">
        <v>5.45</v>
      </c>
      <c r="Q22" s="77">
        <v>6.75</v>
      </c>
      <c r="R22" s="77">
        <v>7.95</v>
      </c>
      <c r="S22" s="77">
        <v>8.5500000000000007</v>
      </c>
      <c r="T22" s="77">
        <v>8.9499999999999993</v>
      </c>
      <c r="U22" s="77">
        <v>9.5500000000000007</v>
      </c>
      <c r="V22" s="77">
        <v>11.05</v>
      </c>
      <c r="W22" s="77">
        <v>12.85</v>
      </c>
      <c r="X22" s="77">
        <v>13.45</v>
      </c>
      <c r="Y22" s="77">
        <v>14.1</v>
      </c>
      <c r="Z22" s="77">
        <v>14.5</v>
      </c>
      <c r="AA22" s="77">
        <v>15.06</v>
      </c>
      <c r="AB22" s="77">
        <v>15.75</v>
      </c>
      <c r="AC22" s="77">
        <v>16.64</v>
      </c>
      <c r="AD22" s="77">
        <v>17.329999999999998</v>
      </c>
      <c r="AE22" s="77">
        <v>17.91</v>
      </c>
      <c r="AF22" s="77">
        <v>19.11</v>
      </c>
      <c r="AG22" s="77">
        <v>20.51</v>
      </c>
      <c r="AH22" s="77">
        <v>21.01</v>
      </c>
      <c r="AI22" s="77">
        <v>21.01</v>
      </c>
      <c r="AJ22" s="78"/>
    </row>
    <row r="23" spans="1:36" s="7" customFormat="1" x14ac:dyDescent="0.25">
      <c r="A23" s="5" t="s">
        <v>68</v>
      </c>
      <c r="B23" s="82">
        <v>0</v>
      </c>
      <c r="C23" s="82">
        <v>0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82">
        <v>6</v>
      </c>
      <c r="J23" s="82">
        <v>12</v>
      </c>
      <c r="K23" s="82">
        <v>18</v>
      </c>
      <c r="L23" s="82">
        <v>24</v>
      </c>
      <c r="M23" s="82">
        <v>30</v>
      </c>
      <c r="N23" s="82">
        <v>36</v>
      </c>
      <c r="O23" s="82">
        <v>42</v>
      </c>
      <c r="P23" s="82">
        <v>48</v>
      </c>
      <c r="Q23" s="82">
        <v>54</v>
      </c>
      <c r="R23" s="82">
        <v>60</v>
      </c>
      <c r="S23" s="82">
        <v>66</v>
      </c>
      <c r="T23" s="82">
        <v>72.709999999999994</v>
      </c>
      <c r="U23" s="77">
        <v>72.709999999999994</v>
      </c>
      <c r="V23" s="82">
        <v>75.260000000000005</v>
      </c>
      <c r="W23" s="82">
        <v>77.81</v>
      </c>
      <c r="X23" s="82">
        <v>80.36</v>
      </c>
      <c r="Y23" s="82">
        <v>82.91</v>
      </c>
      <c r="Z23" s="82">
        <v>85.46</v>
      </c>
      <c r="AA23" s="82">
        <v>88.01</v>
      </c>
      <c r="AB23" s="82">
        <v>89.56</v>
      </c>
      <c r="AC23" s="77">
        <v>90.58</v>
      </c>
      <c r="AD23" s="82">
        <v>92.8</v>
      </c>
      <c r="AE23" s="82">
        <v>93.02</v>
      </c>
      <c r="AF23" s="77">
        <v>95.03</v>
      </c>
      <c r="AG23" s="77">
        <v>96.5</v>
      </c>
      <c r="AH23" s="77">
        <v>96.9</v>
      </c>
      <c r="AI23" s="77">
        <v>98.31</v>
      </c>
      <c r="AJ23" s="78"/>
    </row>
    <row r="24" spans="1:36" x14ac:dyDescent="0.25">
      <c r="A24" s="5" t="s">
        <v>69</v>
      </c>
      <c r="B24" s="77">
        <v>0.2</v>
      </c>
      <c r="C24" s="77">
        <v>0.2</v>
      </c>
      <c r="D24" s="77">
        <v>0.2</v>
      </c>
      <c r="E24" s="77">
        <v>0.2</v>
      </c>
      <c r="F24" s="77">
        <v>0.2</v>
      </c>
      <c r="G24" s="77">
        <v>0.2</v>
      </c>
      <c r="H24" s="77">
        <v>0.2</v>
      </c>
      <c r="I24" s="77">
        <v>0.2</v>
      </c>
      <c r="J24" s="77">
        <v>0.2</v>
      </c>
      <c r="K24" s="77">
        <v>2</v>
      </c>
      <c r="L24" s="77">
        <v>3</v>
      </c>
      <c r="M24" s="77">
        <v>6</v>
      </c>
      <c r="N24" s="77">
        <v>8.0500000000000007</v>
      </c>
      <c r="O24" s="77">
        <v>8.0500000000000007</v>
      </c>
      <c r="P24" s="77">
        <v>8.0500000000000007</v>
      </c>
      <c r="Q24" s="77">
        <v>10.35</v>
      </c>
      <c r="R24" s="77">
        <v>10.35</v>
      </c>
      <c r="S24" s="77">
        <v>13.55</v>
      </c>
      <c r="T24" s="77">
        <v>18.850000000000001</v>
      </c>
      <c r="U24" s="77">
        <v>28.45</v>
      </c>
      <c r="V24" s="77">
        <v>39.950000000000003</v>
      </c>
      <c r="W24" s="77">
        <v>42.45</v>
      </c>
      <c r="X24" s="77">
        <v>46.65</v>
      </c>
      <c r="Y24" s="77">
        <v>47.95</v>
      </c>
      <c r="Z24" s="77">
        <v>49.15</v>
      </c>
      <c r="AA24" s="77">
        <v>49.15</v>
      </c>
      <c r="AB24" s="77">
        <v>49.15</v>
      </c>
      <c r="AC24" s="77">
        <v>49.15</v>
      </c>
      <c r="AD24" s="77">
        <v>49.15</v>
      </c>
      <c r="AE24" s="77">
        <v>49.15</v>
      </c>
      <c r="AF24" s="77">
        <v>49.15</v>
      </c>
      <c r="AG24" s="77">
        <v>48.92</v>
      </c>
      <c r="AH24" s="77">
        <v>49.49</v>
      </c>
      <c r="AI24" s="77">
        <v>49.49</v>
      </c>
      <c r="AJ24" s="78"/>
    </row>
    <row r="25" spans="1:36" x14ac:dyDescent="0.25">
      <c r="A25" s="5" t="s">
        <v>70</v>
      </c>
      <c r="B25" s="77">
        <v>17.100000000000001</v>
      </c>
      <c r="C25" s="77">
        <v>17.100000000000001</v>
      </c>
      <c r="D25" s="77">
        <v>17.100000000000001</v>
      </c>
      <c r="E25" s="77">
        <v>17.100000000000001</v>
      </c>
      <c r="F25" s="77">
        <v>17.100000000000001</v>
      </c>
      <c r="G25" s="77">
        <v>17.100000000000001</v>
      </c>
      <c r="H25" s="77">
        <v>17.100000000000001</v>
      </c>
      <c r="I25" s="77">
        <v>17.5</v>
      </c>
      <c r="J25" s="77">
        <v>17.600000000000001</v>
      </c>
      <c r="K25" s="77">
        <v>17.600000000000001</v>
      </c>
      <c r="L25" s="77">
        <v>20.399999999999999</v>
      </c>
      <c r="M25" s="77">
        <v>20.399999999999999</v>
      </c>
      <c r="N25" s="77">
        <v>20.399999999999999</v>
      </c>
      <c r="O25" s="77">
        <v>20.399999999999999</v>
      </c>
      <c r="P25" s="77">
        <v>20.399999999999999</v>
      </c>
      <c r="Q25" s="77">
        <v>20.7</v>
      </c>
      <c r="R25" s="77">
        <v>20.8</v>
      </c>
      <c r="S25" s="77">
        <v>20.8</v>
      </c>
      <c r="T25" s="77">
        <v>21</v>
      </c>
      <c r="U25" s="77">
        <v>21.1</v>
      </c>
      <c r="V25" s="77">
        <v>21.3</v>
      </c>
      <c r="W25" s="77">
        <v>21.3</v>
      </c>
      <c r="X25" s="77">
        <v>21.3</v>
      </c>
      <c r="Y25" s="77">
        <v>21.6</v>
      </c>
      <c r="Z25" s="77">
        <v>21.6</v>
      </c>
      <c r="AA25" s="77">
        <v>21.7</v>
      </c>
      <c r="AB25" s="77">
        <v>21.7</v>
      </c>
      <c r="AC25" s="77">
        <v>21.9</v>
      </c>
      <c r="AD25" s="77">
        <v>21.9</v>
      </c>
      <c r="AE25" s="77">
        <v>21.9</v>
      </c>
      <c r="AF25" s="77">
        <v>21.9</v>
      </c>
      <c r="AG25" s="77">
        <v>22.9</v>
      </c>
      <c r="AH25" s="77">
        <v>24.65</v>
      </c>
      <c r="AI25" s="77">
        <v>25.75</v>
      </c>
      <c r="AJ25" s="78"/>
    </row>
    <row r="26" spans="1:36" x14ac:dyDescent="0.25">
      <c r="A26" s="5" t="s">
        <v>71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7">
        <v>81</v>
      </c>
      <c r="AD26" s="77">
        <v>81</v>
      </c>
      <c r="AE26" s="77">
        <v>81</v>
      </c>
      <c r="AF26" s="77">
        <v>81</v>
      </c>
      <c r="AG26" s="77">
        <v>81</v>
      </c>
      <c r="AH26" s="77">
        <v>82</v>
      </c>
      <c r="AI26" s="77">
        <v>82</v>
      </c>
      <c r="AJ26" s="78"/>
    </row>
    <row r="27" spans="1:36" x14ac:dyDescent="0.25">
      <c r="A27" s="6" t="s">
        <v>72</v>
      </c>
      <c r="B27" s="77">
        <v>0</v>
      </c>
      <c r="C27" s="77">
        <v>0</v>
      </c>
      <c r="D27" s="77">
        <v>0</v>
      </c>
      <c r="E27" s="77">
        <v>0</v>
      </c>
      <c r="F27" s="77">
        <v>4.6500000000000004</v>
      </c>
      <c r="G27" s="77">
        <v>4.6500000000000004</v>
      </c>
      <c r="H27" s="77">
        <v>5.15</v>
      </c>
      <c r="I27" s="77">
        <v>5.15</v>
      </c>
      <c r="J27" s="77">
        <v>5.15</v>
      </c>
      <c r="K27" s="77">
        <v>5.15</v>
      </c>
      <c r="L27" s="77">
        <v>5.15</v>
      </c>
      <c r="M27" s="77">
        <v>5.15</v>
      </c>
      <c r="N27" s="77">
        <v>5.75</v>
      </c>
      <c r="O27" s="77">
        <v>6.35</v>
      </c>
      <c r="P27" s="77">
        <v>6.35</v>
      </c>
      <c r="Q27" s="77">
        <v>9.35</v>
      </c>
      <c r="R27" s="77">
        <v>10.85</v>
      </c>
      <c r="S27" s="77">
        <v>10.85</v>
      </c>
      <c r="T27" s="77">
        <v>12.35</v>
      </c>
      <c r="U27" s="77">
        <v>13.75</v>
      </c>
      <c r="V27" s="77">
        <v>14.52</v>
      </c>
      <c r="W27" s="77">
        <v>14.52</v>
      </c>
      <c r="X27" s="77">
        <v>15.62</v>
      </c>
      <c r="Y27" s="77">
        <v>15.62</v>
      </c>
      <c r="Z27" s="77">
        <v>15.62</v>
      </c>
      <c r="AA27" s="77">
        <v>16.850000000000001</v>
      </c>
      <c r="AB27" s="77">
        <v>16.850000000000001</v>
      </c>
      <c r="AC27" s="77">
        <v>16.850000000000001</v>
      </c>
      <c r="AD27" s="77">
        <v>16.850000000000001</v>
      </c>
      <c r="AE27" s="77">
        <v>18.2</v>
      </c>
      <c r="AF27" s="77">
        <v>18.2</v>
      </c>
      <c r="AG27" s="77">
        <v>19.2</v>
      </c>
      <c r="AH27" s="77">
        <v>19.57</v>
      </c>
      <c r="AI27" s="77">
        <v>19.57</v>
      </c>
      <c r="AJ27" s="78"/>
    </row>
    <row r="28" spans="1:36" x14ac:dyDescent="0.25">
      <c r="A28" s="5" t="s">
        <v>73</v>
      </c>
      <c r="B28" s="76"/>
      <c r="C28" s="76"/>
      <c r="D28" s="76"/>
      <c r="E28" s="76"/>
      <c r="F28" s="82">
        <v>0.87</v>
      </c>
      <c r="G28" s="82">
        <v>0.97</v>
      </c>
      <c r="H28" s="82">
        <v>1.1200000000000001</v>
      </c>
      <c r="I28" s="82">
        <v>1.27</v>
      </c>
      <c r="J28" s="82">
        <v>1.45</v>
      </c>
      <c r="K28" s="82">
        <v>1.63</v>
      </c>
      <c r="L28" s="82">
        <v>1.83</v>
      </c>
      <c r="M28" s="82">
        <v>2.0299999999999998</v>
      </c>
      <c r="N28" s="82">
        <v>2.83</v>
      </c>
      <c r="O28" s="82">
        <v>3.63</v>
      </c>
      <c r="P28" s="82">
        <v>4.43</v>
      </c>
      <c r="Q28" s="82">
        <v>5.23</v>
      </c>
      <c r="R28" s="82">
        <v>6.03</v>
      </c>
      <c r="S28" s="82">
        <v>6.93</v>
      </c>
      <c r="T28" s="82">
        <v>7.83</v>
      </c>
      <c r="U28" s="82">
        <v>8.73</v>
      </c>
      <c r="V28" s="82">
        <v>9.6300000000000008</v>
      </c>
      <c r="W28" s="82">
        <v>10.53</v>
      </c>
      <c r="X28" s="82">
        <v>12.63</v>
      </c>
      <c r="Y28" s="82">
        <v>14.74</v>
      </c>
      <c r="Z28" s="82">
        <v>16.84</v>
      </c>
      <c r="AA28" s="82">
        <v>18.95</v>
      </c>
      <c r="AB28" s="77">
        <v>21.05</v>
      </c>
      <c r="AC28" s="77">
        <v>24.46</v>
      </c>
      <c r="AD28" s="77">
        <v>36.15</v>
      </c>
      <c r="AE28" s="77">
        <v>45.79</v>
      </c>
      <c r="AF28" s="77">
        <v>48.78</v>
      </c>
      <c r="AG28" s="77">
        <v>51.79</v>
      </c>
      <c r="AH28" s="77">
        <v>57.6</v>
      </c>
      <c r="AI28" s="77">
        <v>61.5</v>
      </c>
      <c r="AJ28" s="78"/>
    </row>
    <row r="29" spans="1:36" s="7" customFormat="1" x14ac:dyDescent="0.25">
      <c r="A29" s="5" t="s">
        <v>74</v>
      </c>
      <c r="B29" s="77"/>
      <c r="C29" s="77"/>
      <c r="D29" s="77"/>
      <c r="E29" s="77"/>
      <c r="F29" s="77"/>
      <c r="G29" s="77"/>
      <c r="H29" s="77">
        <v>142.19</v>
      </c>
      <c r="I29" s="77">
        <v>143.88999999999999</v>
      </c>
      <c r="J29" s="77">
        <v>146</v>
      </c>
      <c r="K29" s="77">
        <v>146</v>
      </c>
      <c r="L29" s="77">
        <v>146</v>
      </c>
      <c r="M29" s="77">
        <v>163</v>
      </c>
      <c r="N29" s="77">
        <v>170</v>
      </c>
      <c r="O29" s="77">
        <v>173</v>
      </c>
      <c r="P29" s="77">
        <v>173</v>
      </c>
      <c r="Q29" s="77">
        <v>173</v>
      </c>
      <c r="R29" s="77">
        <v>179</v>
      </c>
      <c r="S29" s="77">
        <v>179</v>
      </c>
      <c r="T29" s="77">
        <v>190</v>
      </c>
      <c r="U29" s="77">
        <v>203</v>
      </c>
      <c r="V29" s="77">
        <v>211</v>
      </c>
      <c r="W29" s="77">
        <v>214.5</v>
      </c>
      <c r="X29" s="77">
        <v>225</v>
      </c>
      <c r="Y29" s="77">
        <v>419.78</v>
      </c>
      <c r="Z29" s="77">
        <v>432.78</v>
      </c>
      <c r="AA29" s="77">
        <v>434.78</v>
      </c>
      <c r="AB29" s="77">
        <v>447.5</v>
      </c>
      <c r="AC29" s="77">
        <v>459</v>
      </c>
      <c r="AD29" s="77">
        <v>470.9</v>
      </c>
      <c r="AE29" s="77">
        <v>482.3</v>
      </c>
      <c r="AF29" s="77">
        <v>493.93</v>
      </c>
      <c r="AG29" s="77">
        <v>468.07</v>
      </c>
      <c r="AH29" s="77">
        <v>468.14</v>
      </c>
      <c r="AI29" s="77">
        <v>469.28</v>
      </c>
      <c r="AJ29" s="78"/>
    </row>
    <row r="30" spans="1:36" x14ac:dyDescent="0.25">
      <c r="A30" s="5" t="s">
        <v>75</v>
      </c>
      <c r="B30" s="77">
        <v>24</v>
      </c>
      <c r="C30" s="77">
        <v>24</v>
      </c>
      <c r="D30" s="77">
        <v>24</v>
      </c>
      <c r="E30" s="77">
        <v>24</v>
      </c>
      <c r="F30" s="77">
        <v>24</v>
      </c>
      <c r="G30" s="77">
        <v>24</v>
      </c>
      <c r="H30" s="77">
        <v>24</v>
      </c>
      <c r="I30" s="77">
        <v>24</v>
      </c>
      <c r="J30" s="77">
        <v>24</v>
      </c>
      <c r="K30" s="77">
        <v>24.56</v>
      </c>
      <c r="L30" s="77">
        <v>25</v>
      </c>
      <c r="M30" s="77">
        <v>25.5</v>
      </c>
      <c r="N30" s="77">
        <v>26.3</v>
      </c>
      <c r="O30" s="77">
        <v>27.1</v>
      </c>
      <c r="P30" s="77">
        <v>27.65</v>
      </c>
      <c r="Q30" s="77">
        <v>27.9</v>
      </c>
      <c r="R30" s="77">
        <v>28.3</v>
      </c>
      <c r="S30" s="77">
        <v>29.05</v>
      </c>
      <c r="T30" s="77">
        <v>29.75</v>
      </c>
      <c r="U30" s="77">
        <v>30</v>
      </c>
      <c r="V30" s="77">
        <v>30.25</v>
      </c>
      <c r="W30" s="77">
        <v>30.5</v>
      </c>
      <c r="X30" s="77">
        <v>31</v>
      </c>
      <c r="Y30" s="77">
        <v>32.1</v>
      </c>
      <c r="Z30" s="77">
        <v>32.299999999999997</v>
      </c>
      <c r="AA30" s="77">
        <v>32.299999999999997</v>
      </c>
      <c r="AB30" s="77">
        <v>32.299999999999997</v>
      </c>
      <c r="AC30" s="77">
        <v>32.42</v>
      </c>
      <c r="AD30" s="77">
        <v>32.42</v>
      </c>
      <c r="AE30" s="77">
        <v>32.42</v>
      </c>
      <c r="AF30" s="77">
        <v>32.42</v>
      </c>
      <c r="AG30" s="77">
        <v>33</v>
      </c>
      <c r="AH30" s="77">
        <v>33</v>
      </c>
      <c r="AI30" s="77">
        <v>33.799999999999997</v>
      </c>
      <c r="AJ30" s="78"/>
    </row>
    <row r="31" spans="1:36" x14ac:dyDescent="0.25">
      <c r="A31" s="5" t="s">
        <v>676</v>
      </c>
      <c r="B31" s="77">
        <f t="shared" ref="B31:V31" si="0">C31-1.07</f>
        <v>66.230000000000146</v>
      </c>
      <c r="C31" s="77">
        <f t="shared" si="0"/>
        <v>67.300000000000139</v>
      </c>
      <c r="D31" s="77">
        <f t="shared" si="0"/>
        <v>68.370000000000132</v>
      </c>
      <c r="E31" s="77">
        <f t="shared" si="0"/>
        <v>69.440000000000126</v>
      </c>
      <c r="F31" s="77">
        <f t="shared" si="0"/>
        <v>70.510000000000119</v>
      </c>
      <c r="G31" s="77">
        <f t="shared" si="0"/>
        <v>71.580000000000112</v>
      </c>
      <c r="H31" s="77">
        <f t="shared" si="0"/>
        <v>72.650000000000105</v>
      </c>
      <c r="I31" s="77">
        <f t="shared" si="0"/>
        <v>73.720000000000098</v>
      </c>
      <c r="J31" s="77">
        <f t="shared" si="0"/>
        <v>74.790000000000092</v>
      </c>
      <c r="K31" s="77">
        <f t="shared" si="0"/>
        <v>75.860000000000085</v>
      </c>
      <c r="L31" s="77">
        <f t="shared" si="0"/>
        <v>76.930000000000078</v>
      </c>
      <c r="M31" s="77">
        <f t="shared" si="0"/>
        <v>78.000000000000071</v>
      </c>
      <c r="N31" s="77">
        <f t="shared" si="0"/>
        <v>79.070000000000064</v>
      </c>
      <c r="O31" s="77">
        <f t="shared" si="0"/>
        <v>80.140000000000057</v>
      </c>
      <c r="P31" s="77">
        <f t="shared" si="0"/>
        <v>81.210000000000051</v>
      </c>
      <c r="Q31" s="77">
        <f t="shared" si="0"/>
        <v>82.280000000000044</v>
      </c>
      <c r="R31" s="77">
        <f t="shared" si="0"/>
        <v>83.350000000000037</v>
      </c>
      <c r="S31" s="77">
        <f t="shared" si="0"/>
        <v>84.42000000000003</v>
      </c>
      <c r="T31" s="77">
        <f t="shared" si="0"/>
        <v>85.490000000000023</v>
      </c>
      <c r="U31" s="77">
        <f t="shared" si="0"/>
        <v>86.560000000000016</v>
      </c>
      <c r="V31" s="77">
        <f t="shared" si="0"/>
        <v>87.63000000000001</v>
      </c>
      <c r="W31" s="77">
        <v>88.7</v>
      </c>
      <c r="X31" s="77">
        <v>89.16</v>
      </c>
      <c r="Y31" s="77">
        <v>90.51</v>
      </c>
      <c r="Z31" s="77">
        <v>93.09</v>
      </c>
      <c r="AA31" s="77">
        <v>94.79</v>
      </c>
      <c r="AB31" s="77">
        <v>95.18</v>
      </c>
      <c r="AC31" s="77">
        <v>96.74</v>
      </c>
      <c r="AD31" s="77">
        <v>98.95</v>
      </c>
      <c r="AE31" s="77">
        <v>99.7</v>
      </c>
      <c r="AF31" s="77">
        <v>100.48</v>
      </c>
      <c r="AG31" s="77">
        <v>101.53</v>
      </c>
      <c r="AH31" s="77">
        <v>101.53</v>
      </c>
      <c r="AI31" s="77">
        <v>101.78</v>
      </c>
      <c r="AJ31" s="78"/>
    </row>
    <row r="32" spans="1:36" x14ac:dyDescent="0.25">
      <c r="A32" s="5" t="s">
        <v>76</v>
      </c>
      <c r="B32" s="76"/>
      <c r="C32" s="76"/>
      <c r="D32" s="76"/>
      <c r="E32" s="76"/>
      <c r="F32" s="77">
        <v>64.5</v>
      </c>
      <c r="G32" s="77">
        <v>65</v>
      </c>
      <c r="H32" s="77">
        <v>65.5</v>
      </c>
      <c r="I32" s="77">
        <v>66</v>
      </c>
      <c r="J32" s="77">
        <v>66.5</v>
      </c>
      <c r="K32" s="77">
        <v>67</v>
      </c>
      <c r="L32" s="77">
        <v>68</v>
      </c>
      <c r="M32" s="77">
        <v>69</v>
      </c>
      <c r="N32" s="77">
        <v>70</v>
      </c>
      <c r="O32" s="77">
        <v>77</v>
      </c>
      <c r="P32" s="77">
        <v>79</v>
      </c>
      <c r="Q32" s="77">
        <v>81</v>
      </c>
      <c r="R32" s="77">
        <v>84</v>
      </c>
      <c r="S32" s="77">
        <v>88</v>
      </c>
      <c r="T32" s="77">
        <v>91</v>
      </c>
      <c r="U32" s="77">
        <v>96</v>
      </c>
      <c r="V32" s="77">
        <v>100</v>
      </c>
      <c r="W32" s="77">
        <v>102</v>
      </c>
      <c r="X32" s="77">
        <v>104</v>
      </c>
      <c r="Y32" s="77">
        <v>106</v>
      </c>
      <c r="Z32" s="77">
        <v>108</v>
      </c>
      <c r="AA32" s="77">
        <v>110</v>
      </c>
      <c r="AB32" s="77">
        <v>112</v>
      </c>
      <c r="AC32" s="77">
        <v>114</v>
      </c>
      <c r="AD32" s="77">
        <v>116</v>
      </c>
      <c r="AE32" s="77">
        <v>119</v>
      </c>
      <c r="AF32" s="77">
        <v>121</v>
      </c>
      <c r="AG32" s="77">
        <v>125</v>
      </c>
      <c r="AH32" s="77">
        <v>130</v>
      </c>
      <c r="AI32" s="77">
        <v>136.5</v>
      </c>
      <c r="AJ32" s="78"/>
    </row>
    <row r="33" spans="1:36" x14ac:dyDescent="0.25">
      <c r="A33" s="5" t="s">
        <v>77</v>
      </c>
      <c r="B33" s="77">
        <v>208.262</v>
      </c>
      <c r="C33" s="77">
        <v>211.06200000000001</v>
      </c>
      <c r="D33" s="77">
        <v>214.16200000000001</v>
      </c>
      <c r="E33" s="77">
        <v>217.46199999999999</v>
      </c>
      <c r="F33" s="77">
        <v>221.262</v>
      </c>
      <c r="G33" s="77">
        <v>224.96199999999999</v>
      </c>
      <c r="H33" s="77">
        <v>227.262</v>
      </c>
      <c r="I33" s="77">
        <v>229.46199999999999</v>
      </c>
      <c r="J33" s="77">
        <v>231.96199999999999</v>
      </c>
      <c r="K33" s="77">
        <v>234.96199999999999</v>
      </c>
      <c r="L33" s="77">
        <v>238.86199999999999</v>
      </c>
      <c r="M33" s="77">
        <v>243.06200000000001</v>
      </c>
      <c r="N33" s="77">
        <v>246.16200000000001</v>
      </c>
      <c r="O33" s="77">
        <v>249.86199999999999</v>
      </c>
      <c r="P33" s="77">
        <v>252.96199999999999</v>
      </c>
      <c r="Q33" s="77">
        <v>256.262</v>
      </c>
      <c r="R33" s="77">
        <v>260.262</v>
      </c>
      <c r="S33" s="77">
        <v>264.36</v>
      </c>
      <c r="T33" s="77">
        <v>267.262</v>
      </c>
      <c r="U33" s="77">
        <v>270.36200000000002</v>
      </c>
      <c r="V33" s="77">
        <v>273.56200000000001</v>
      </c>
      <c r="W33" s="77">
        <v>276.56200000000001</v>
      </c>
      <c r="X33" s="77">
        <v>279.262</v>
      </c>
      <c r="Y33" s="77">
        <v>454.72199999999998</v>
      </c>
      <c r="Z33" s="77">
        <v>455.62200000000001</v>
      </c>
      <c r="AA33" s="77">
        <v>457.12200000000001</v>
      </c>
      <c r="AB33" s="77">
        <v>458.42200000000003</v>
      </c>
      <c r="AC33" s="77">
        <v>460.02199999999999</v>
      </c>
      <c r="AD33" s="77">
        <v>460.822</v>
      </c>
      <c r="AE33" s="77">
        <v>462.322</v>
      </c>
      <c r="AF33" s="77">
        <v>463.322</v>
      </c>
      <c r="AG33" s="77">
        <v>464.52199999999999</v>
      </c>
      <c r="AH33" s="77">
        <v>465.38</v>
      </c>
      <c r="AI33" s="77">
        <v>468.12</v>
      </c>
      <c r="AJ33" s="78"/>
    </row>
    <row r="34" spans="1:36" x14ac:dyDescent="0.25">
      <c r="A34" s="5" t="s">
        <v>677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7">
        <v>62.033000000000001</v>
      </c>
      <c r="V34" s="77">
        <v>63.771999999999998</v>
      </c>
      <c r="W34" s="77">
        <v>64.421999999999997</v>
      </c>
      <c r="X34" s="77">
        <v>66.701999999999998</v>
      </c>
      <c r="Y34" s="77">
        <v>67.647000000000006</v>
      </c>
      <c r="Z34" s="77">
        <v>67.706999999999994</v>
      </c>
      <c r="AA34" s="77">
        <v>67.706999999999994</v>
      </c>
      <c r="AB34" s="77">
        <v>67.706999999999994</v>
      </c>
      <c r="AC34" s="77">
        <v>70.341999999999999</v>
      </c>
      <c r="AD34" s="77">
        <v>75.53</v>
      </c>
      <c r="AE34" s="77">
        <v>78.349000000000004</v>
      </c>
      <c r="AF34" s="77">
        <v>83.085999999999999</v>
      </c>
      <c r="AG34" s="77">
        <v>85.853999999999999</v>
      </c>
      <c r="AH34" s="77">
        <v>89.03</v>
      </c>
      <c r="AI34" s="77">
        <v>90.02</v>
      </c>
      <c r="AJ34" s="78"/>
    </row>
    <row r="35" spans="1:36" x14ac:dyDescent="0.25">
      <c r="A35" s="5" t="s">
        <v>78</v>
      </c>
      <c r="B35" s="79">
        <v>96.268000000000001</v>
      </c>
      <c r="C35" s="79">
        <v>96.335999999999999</v>
      </c>
      <c r="D35" s="79">
        <v>96.462000000000003</v>
      </c>
      <c r="E35" s="79">
        <v>96.543999999999997</v>
      </c>
      <c r="F35" s="79">
        <v>96.611000000000004</v>
      </c>
      <c r="G35" s="79">
        <v>96.703999999999994</v>
      </c>
      <c r="H35" s="79">
        <v>96.808999999999997</v>
      </c>
      <c r="I35" s="79">
        <v>96.99</v>
      </c>
      <c r="J35" s="79">
        <v>97.236000000000004</v>
      </c>
      <c r="K35" s="79">
        <v>97.322999999999993</v>
      </c>
      <c r="L35" s="79">
        <v>97.679000000000002</v>
      </c>
      <c r="M35" s="79">
        <v>97.777199999999993</v>
      </c>
      <c r="N35" s="79">
        <v>97.951999999999998</v>
      </c>
      <c r="O35" s="79">
        <v>98.168000000000006</v>
      </c>
      <c r="P35" s="79">
        <v>98.597999999999999</v>
      </c>
      <c r="Q35" s="79">
        <v>98.838999999999999</v>
      </c>
      <c r="R35" s="79">
        <v>100.339</v>
      </c>
      <c r="S35" s="79">
        <v>100.729</v>
      </c>
      <c r="T35" s="79">
        <v>100.92400000000001</v>
      </c>
      <c r="U35" s="79">
        <v>109.53</v>
      </c>
      <c r="V35" s="79">
        <v>110.124</v>
      </c>
      <c r="W35" s="79">
        <v>110.6</v>
      </c>
      <c r="X35" s="79">
        <v>111.414</v>
      </c>
      <c r="Y35" s="79">
        <v>111.684</v>
      </c>
      <c r="Z35" s="79">
        <v>113.444</v>
      </c>
      <c r="AA35" s="79">
        <v>114.20399999999999</v>
      </c>
      <c r="AB35" s="79">
        <v>114.664</v>
      </c>
      <c r="AC35" s="79">
        <v>114.863</v>
      </c>
      <c r="AD35" s="79">
        <v>115.179</v>
      </c>
      <c r="AE35" s="79">
        <v>115.54900000000001</v>
      </c>
      <c r="AF35" s="79">
        <v>115.881</v>
      </c>
      <c r="AG35" s="79">
        <v>116.861</v>
      </c>
      <c r="AH35" s="79">
        <v>117.5</v>
      </c>
      <c r="AI35" s="79">
        <v>117.5</v>
      </c>
      <c r="AJ35" s="78"/>
    </row>
    <row r="36" spans="1:36" x14ac:dyDescent="0.25">
      <c r="A36" s="5" t="s">
        <v>79</v>
      </c>
      <c r="B36" s="77">
        <v>4.5</v>
      </c>
      <c r="C36" s="77">
        <v>10.8</v>
      </c>
      <c r="D36" s="77">
        <v>10.8</v>
      </c>
      <c r="E36" s="77">
        <v>10.8</v>
      </c>
      <c r="F36" s="77">
        <v>10.8</v>
      </c>
      <c r="G36" s="77">
        <v>15.8</v>
      </c>
      <c r="H36" s="77">
        <v>19.3</v>
      </c>
      <c r="I36" s="77">
        <v>19.899999999999999</v>
      </c>
      <c r="J36" s="77">
        <v>26.6</v>
      </c>
      <c r="K36" s="77">
        <v>32.299999999999997</v>
      </c>
      <c r="L36" s="77">
        <v>35.299999999999997</v>
      </c>
      <c r="M36" s="77">
        <v>37.299999999999997</v>
      </c>
      <c r="N36" s="77">
        <v>37.299999999999997</v>
      </c>
      <c r="O36" s="77">
        <v>37.299999999999997</v>
      </c>
      <c r="P36" s="77">
        <v>38</v>
      </c>
      <c r="Q36" s="77">
        <v>39.1</v>
      </c>
      <c r="R36" s="77">
        <v>41.3</v>
      </c>
      <c r="S36" s="77">
        <v>41.3</v>
      </c>
      <c r="T36" s="77">
        <v>41.3</v>
      </c>
      <c r="U36" s="77">
        <v>46.3</v>
      </c>
      <c r="V36" s="77">
        <v>50.6</v>
      </c>
      <c r="W36" s="77">
        <v>51</v>
      </c>
      <c r="X36" s="77">
        <v>64.900000000000006</v>
      </c>
      <c r="Y36" s="77">
        <v>64.900000000000006</v>
      </c>
      <c r="Z36" s="77">
        <v>66.900000000000006</v>
      </c>
      <c r="AA36" s="77">
        <v>69.2</v>
      </c>
      <c r="AB36" s="77">
        <v>69.2</v>
      </c>
      <c r="AC36" s="77">
        <v>69.2</v>
      </c>
      <c r="AD36" s="77">
        <v>77.849999999999994</v>
      </c>
      <c r="AE36" s="77">
        <v>77.849999999999994</v>
      </c>
      <c r="AF36" s="77">
        <v>79.349999999999994</v>
      </c>
      <c r="AG36" s="77">
        <v>81.849999999999994</v>
      </c>
      <c r="AH36" s="77">
        <v>81.849999999999994</v>
      </c>
      <c r="AI36" s="77">
        <v>81.849999999999994</v>
      </c>
      <c r="AJ36" s="78"/>
    </row>
    <row r="37" spans="1:36" s="17" customFormat="1" x14ac:dyDescent="0.25">
      <c r="A37" s="10" t="s">
        <v>696</v>
      </c>
      <c r="B37" s="16">
        <f t="shared" ref="B37:AJ37" si="1">SUM(B3:B36)</f>
        <v>768.19000000000017</v>
      </c>
      <c r="C37" s="16">
        <f t="shared" si="1"/>
        <v>785.07800000000009</v>
      </c>
      <c r="D37" s="16">
        <f t="shared" si="1"/>
        <v>794.72400000000005</v>
      </c>
      <c r="E37" s="16">
        <f t="shared" si="1"/>
        <v>801.07600000000002</v>
      </c>
      <c r="F37" s="16">
        <f t="shared" si="1"/>
        <v>879.93299999999988</v>
      </c>
      <c r="G37" s="16">
        <f t="shared" si="1"/>
        <v>913.226</v>
      </c>
      <c r="H37" s="16">
        <f t="shared" si="1"/>
        <v>1097.691</v>
      </c>
      <c r="I37" s="16">
        <f t="shared" si="1"/>
        <v>1136.2920000000001</v>
      </c>
      <c r="J37" s="16">
        <f t="shared" si="1"/>
        <v>1187.076</v>
      </c>
      <c r="K37" s="16">
        <f t="shared" si="1"/>
        <v>1216.4070000000002</v>
      </c>
      <c r="L37" s="16">
        <f t="shared" si="1"/>
        <v>1240.6010000000001</v>
      </c>
      <c r="M37" s="16">
        <f t="shared" si="1"/>
        <v>1288.9992</v>
      </c>
      <c r="N37" s="16">
        <f t="shared" si="1"/>
        <v>1324.0239999999999</v>
      </c>
      <c r="O37" s="16">
        <f t="shared" si="1"/>
        <v>1358.66</v>
      </c>
      <c r="P37" s="16">
        <f t="shared" si="1"/>
        <v>1378.4099999999999</v>
      </c>
      <c r="Q37" s="16">
        <f t="shared" si="1"/>
        <v>1469.461</v>
      </c>
      <c r="R37" s="16">
        <f t="shared" si="1"/>
        <v>1533.8439999999998</v>
      </c>
      <c r="S37" s="16">
        <f t="shared" si="1"/>
        <v>1612.9520000000002</v>
      </c>
      <c r="T37" s="16">
        <f t="shared" si="1"/>
        <v>1660.8390000000002</v>
      </c>
      <c r="U37" s="16">
        <f t="shared" si="1"/>
        <v>1794.1279999999999</v>
      </c>
      <c r="V37" s="16">
        <f t="shared" si="1"/>
        <v>1852.7209999999998</v>
      </c>
      <c r="W37" s="16">
        <f t="shared" si="1"/>
        <v>1879.9870000000001</v>
      </c>
      <c r="X37" s="16">
        <f t="shared" si="1"/>
        <v>1935.3410000000003</v>
      </c>
      <c r="Y37" s="16">
        <f t="shared" si="1"/>
        <v>2329.7360000000003</v>
      </c>
      <c r="Z37" s="16">
        <f t="shared" si="1"/>
        <v>2372.8559999999998</v>
      </c>
      <c r="AA37" s="16">
        <f t="shared" si="1"/>
        <v>2403.4629999999997</v>
      </c>
      <c r="AB37" s="16">
        <f t="shared" si="1"/>
        <v>2449.2829999999999</v>
      </c>
      <c r="AC37" s="16">
        <f t="shared" si="1"/>
        <v>2576.5370000000003</v>
      </c>
      <c r="AD37" s="16">
        <f t="shared" si="1"/>
        <v>2639.431</v>
      </c>
      <c r="AE37" s="16">
        <f t="shared" si="1"/>
        <v>2723.3560000000002</v>
      </c>
      <c r="AF37" s="16">
        <f t="shared" si="1"/>
        <v>2776.2979999999998</v>
      </c>
      <c r="AG37" s="16">
        <f t="shared" si="1"/>
        <v>2819.37</v>
      </c>
      <c r="AH37" s="16">
        <f t="shared" si="1"/>
        <v>2862.7200000000003</v>
      </c>
      <c r="AI37" s="16">
        <f t="shared" si="1"/>
        <v>2892.6099999999997</v>
      </c>
      <c r="AJ37" s="16">
        <f t="shared" si="1"/>
        <v>0</v>
      </c>
    </row>
    <row r="38" spans="1:36" x14ac:dyDescent="0.25">
      <c r="A38" s="8"/>
    </row>
    <row r="39" spans="1:36" x14ac:dyDescent="0.25">
      <c r="A39" s="9"/>
    </row>
  </sheetData>
  <hyperlinks>
    <hyperlink ref="A3" r:id="rId1" display="https://www.bedenica.hr/glasnik/" xr:uid="{00000000-0004-0000-0200-000000000000}"/>
    <hyperlink ref="A5" r:id="rId2" display="http://www.brckovljani.hr/dokumenti_8.asp?n=7" xr:uid="{00000000-0004-0000-0200-000001000000}"/>
    <hyperlink ref="A6" r:id="rId3" display="http://www.brdovec.hr/dokumenti" xr:uid="{00000000-0004-0000-0200-000002000000}"/>
    <hyperlink ref="A7" r:id="rId4" display="http://www.opcina-dubrava.hr/" xr:uid="{00000000-0004-0000-0200-000003000000}"/>
    <hyperlink ref="A8" r:id="rId5" display="http://www.dubravica.hr/glasnici.html" xr:uid="{00000000-0004-0000-0200-000004000000}"/>
    <hyperlink ref="A9" r:id="rId6" display="http://dugoselo.hr/sluzbeni-glasnik-grada-dugog-sela/" xr:uid="{00000000-0004-0000-0200-000005000000}"/>
    <hyperlink ref="A10" r:id="rId7" display="http://opcina-farkasevac.hr/" xr:uid="{00000000-0004-0000-0200-000006000000}"/>
    <hyperlink ref="A11" r:id="rId8" display="http://www.gradec.hr/" xr:uid="{00000000-0004-0000-0200-000007000000}"/>
    <hyperlink ref="A12" r:id="rId9" display="http://www.ivanic-grad.hr/dokumenti-grada/sluzbeni-glasnik/" xr:uid="{00000000-0004-0000-0200-000008000000}"/>
    <hyperlink ref="A13" r:id="rId10" display="http://www.jakovlje.hr/" xr:uid="{00000000-0004-0000-0200-000009000000}"/>
    <hyperlink ref="A14" r:id="rId11" display="https://arhiva.jastrebarsko.hr/sluzbeni_vjesnik/" xr:uid="{00000000-0004-0000-0200-00000A000000}"/>
    <hyperlink ref="A15" r:id="rId12" display="http://klinca-sela.hr/sluzbeni-glasnik/" xr:uid="{00000000-0004-0000-0200-00000B000000}"/>
    <hyperlink ref="A16" r:id="rId13" display="http://www.klostar-ivanic.hr/index.php?/sluzbene_novine/vijesti/sluzbene_novine/index.html" xr:uid="{00000000-0004-0000-0200-00000C000000}"/>
    <hyperlink ref="A17" r:id="rId14" display="http://www.krasic.hr/" xr:uid="{00000000-0004-0000-0200-00000D000000}"/>
    <hyperlink ref="A18" r:id="rId15" display="http://www.kravarsko.hr/" xr:uid="{00000000-0004-0000-0200-00000E000000}"/>
    <hyperlink ref="A19" r:id="rId16" display="http://www.opcina-kriz.hr/" xr:uid="{00000000-0004-0000-0200-00000F000000}"/>
    <hyperlink ref="A20" r:id="rId17" display="http://www.opcina-luka.hr/" xr:uid="{00000000-0004-0000-0200-000010000000}"/>
    <hyperlink ref="A21" r:id="rId18" display="http://marija-gorica.hr/index.php/hr/sluzbeni-glasnik" xr:uid="{00000000-0004-0000-0200-000011000000}"/>
    <hyperlink ref="A22" r:id="rId19" display="http://www.opcina-orle.hr/" xr:uid="{00000000-0004-0000-0200-000012000000}"/>
    <hyperlink ref="A23" r:id="rId20" display="http://pisarovina.hr/sluzbene-novine/" xr:uid="{00000000-0004-0000-0200-000013000000}"/>
    <hyperlink ref="A24" r:id="rId21" display="http://www.pokupsko.hr/" xr:uid="{00000000-0004-0000-0200-000014000000}"/>
    <hyperlink ref="A25" r:id="rId22" display="http://www.opcina-preseka.hr/" xr:uid="{00000000-0004-0000-0200-000015000000}"/>
    <hyperlink ref="A26" r:id="rId23" display="http://www.pusca.hr/index.php/sluzbeni-glasnik" xr:uid="{00000000-0004-0000-0200-000016000000}"/>
    <hyperlink ref="A27" r:id="rId24" display="http://www.rakovec.hr/" xr:uid="{00000000-0004-0000-0200-000017000000}"/>
    <hyperlink ref="A28" r:id="rId25" display="http://www.rugvica.hr/dugoselska-kronika-2021-godina" xr:uid="{00000000-0004-0000-0200-000018000000}"/>
    <hyperlink ref="A29" r:id="rId26" display="https://www.samobor.hr/dokumenti?catID=455" xr:uid="{00000000-0004-0000-0200-000019000000}"/>
    <hyperlink ref="A30" r:id="rId27" display="http://www.stupnik.hr/" xr:uid="{00000000-0004-0000-0200-00001A000000}"/>
    <hyperlink ref="A31" r:id="rId28" display="https://grad-svetanedelja.hr/ustroj-grada/arhiva-sluzbenih-glasnika-svete-nedelje/" xr:uid="{00000000-0004-0000-0200-00001B000000}"/>
    <hyperlink ref="A32" r:id="rId29" display="http://zelina.hr/portal/" xr:uid="{00000000-0004-0000-0200-00001C000000}"/>
    <hyperlink ref="A33" r:id="rId30" display="http://www.gorica.hr/" xr:uid="{00000000-0004-0000-0200-00001D000000}"/>
    <hyperlink ref="A34" r:id="rId31" display="https://vrbovec.hr/2016/10/19/sluzbeno-glasilo/" xr:uid="{00000000-0004-0000-0200-00001E000000}"/>
    <hyperlink ref="A35" r:id="rId32" display="http://www.zapresic.hr/naslovnica/sluzbene-novine/2021-godina/3044/" xr:uid="{00000000-0004-0000-0200-00001F000000}"/>
    <hyperlink ref="A36" r:id="rId33" display="http://www.zumberak.hr/" xr:uid="{00000000-0004-0000-0200-000020000000}"/>
    <hyperlink ref="A4" r:id="rId34" display="http://bistra.hr/glasila/sluzbeni-glasnik-opcine-bistra/" xr:uid="{00000000-0004-0000-0200-000042000000}"/>
  </hyperlinks>
  <pageMargins left="0.7" right="0.7" top="0.75" bottom="0.75" header="0.3" footer="0.3"/>
  <pageSetup paperSize="9" scale="32" orientation="landscape" r:id="rId3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J27"/>
  <sheetViews>
    <sheetView zoomScale="70" zoomScaleNormal="70" workbookViewId="0">
      <selection activeCell="B2" sqref="B2:AJ27"/>
    </sheetView>
  </sheetViews>
  <sheetFormatPr defaultRowHeight="14.25" x14ac:dyDescent="0.25"/>
  <cols>
    <col min="1" max="1" width="27" style="22" customWidth="1"/>
    <col min="2" max="27" width="9.140625" style="22" customWidth="1"/>
    <col min="28" max="16384" width="9.140625" style="22"/>
  </cols>
  <sheetData>
    <row r="1" spans="1:36" ht="17.25" x14ac:dyDescent="0.25">
      <c r="A1" s="20" t="s">
        <v>19</v>
      </c>
      <c r="B1" s="56" t="s">
        <v>149</v>
      </c>
      <c r="C1" s="56" t="s">
        <v>150</v>
      </c>
      <c r="D1" s="56" t="s">
        <v>151</v>
      </c>
      <c r="E1" s="56" t="s">
        <v>152</v>
      </c>
      <c r="F1" s="56" t="s">
        <v>153</v>
      </c>
      <c r="G1" s="56" t="s">
        <v>154</v>
      </c>
      <c r="H1" s="56" t="s">
        <v>155</v>
      </c>
      <c r="I1" s="56" t="s">
        <v>156</v>
      </c>
      <c r="J1" s="56" t="s">
        <v>157</v>
      </c>
      <c r="K1" s="56" t="s">
        <v>158</v>
      </c>
      <c r="L1" s="56" t="s">
        <v>159</v>
      </c>
      <c r="M1" s="56" t="s">
        <v>160</v>
      </c>
      <c r="N1" s="56" t="s">
        <v>161</v>
      </c>
      <c r="O1" s="56" t="s">
        <v>162</v>
      </c>
      <c r="P1" s="56" t="s">
        <v>163</v>
      </c>
      <c r="Q1" s="56" t="s">
        <v>164</v>
      </c>
      <c r="R1" s="56" t="s">
        <v>165</v>
      </c>
      <c r="S1" s="56" t="s">
        <v>166</v>
      </c>
      <c r="T1" s="56" t="s">
        <v>167</v>
      </c>
      <c r="U1" s="56" t="s">
        <v>168</v>
      </c>
      <c r="V1" s="56" t="s">
        <v>169</v>
      </c>
      <c r="W1" s="56" t="s">
        <v>170</v>
      </c>
      <c r="X1" s="56" t="s">
        <v>171</v>
      </c>
      <c r="Y1" s="56" t="s">
        <v>172</v>
      </c>
      <c r="Z1" s="56" t="s">
        <v>173</v>
      </c>
      <c r="AA1" s="56" t="s">
        <v>174</v>
      </c>
      <c r="AB1" s="56" t="s">
        <v>175</v>
      </c>
      <c r="AC1" s="56" t="s">
        <v>176</v>
      </c>
      <c r="AD1" s="56" t="s">
        <v>177</v>
      </c>
      <c r="AE1" s="56" t="s">
        <v>178</v>
      </c>
      <c r="AF1" s="56" t="s">
        <v>179</v>
      </c>
      <c r="AG1" s="56" t="s">
        <v>180</v>
      </c>
      <c r="AH1" s="56" t="s">
        <v>561</v>
      </c>
      <c r="AI1" s="56" t="s">
        <v>678</v>
      </c>
      <c r="AJ1" s="56" t="s">
        <v>695</v>
      </c>
    </row>
    <row r="2" spans="1:36" x14ac:dyDescent="0.25">
      <c r="A2" s="42" t="s">
        <v>435</v>
      </c>
      <c r="B2" s="57">
        <v>9.7799999999999994</v>
      </c>
      <c r="C2" s="57">
        <v>9.7799999999999994</v>
      </c>
      <c r="D2" s="57">
        <v>9.7799999999999994</v>
      </c>
      <c r="E2" s="57">
        <v>9.7799999999999994</v>
      </c>
      <c r="F2" s="57">
        <v>9.7799999999999994</v>
      </c>
      <c r="G2" s="57">
        <v>9.7799999999999994</v>
      </c>
      <c r="H2" s="57">
        <v>9.7799999999999994</v>
      </c>
      <c r="I2" s="57">
        <v>9.7799999999999994</v>
      </c>
      <c r="J2" s="57">
        <v>9.7799999999999994</v>
      </c>
      <c r="K2" s="57">
        <v>9.7799999999999994</v>
      </c>
      <c r="L2" s="57">
        <v>9.7799999999999994</v>
      </c>
      <c r="M2" s="57">
        <v>9.7799999999999994</v>
      </c>
      <c r="N2" s="57">
        <v>9.7799999999999994</v>
      </c>
      <c r="O2" s="57">
        <v>9.7799999999999994</v>
      </c>
      <c r="P2" s="57">
        <v>9.7799999999999994</v>
      </c>
      <c r="Q2" s="57">
        <v>9.7799999999999994</v>
      </c>
      <c r="R2" s="57">
        <v>9.7799999999999994</v>
      </c>
      <c r="S2" s="57">
        <v>9.7799999999999994</v>
      </c>
      <c r="T2" s="57">
        <v>9.7799999999999994</v>
      </c>
      <c r="U2" s="57">
        <v>9.7799999999999994</v>
      </c>
      <c r="V2" s="57">
        <v>9.7799999999999994</v>
      </c>
      <c r="W2" s="57">
        <v>10.69</v>
      </c>
      <c r="X2" s="57">
        <v>10.69</v>
      </c>
      <c r="Y2" s="57">
        <v>10.69</v>
      </c>
      <c r="Z2" s="57">
        <v>10.69</v>
      </c>
      <c r="AA2" s="57">
        <v>10.69</v>
      </c>
      <c r="AB2" s="57">
        <v>10.69</v>
      </c>
      <c r="AC2" s="57">
        <v>10.87</v>
      </c>
      <c r="AD2" s="57">
        <v>10.87</v>
      </c>
      <c r="AE2" s="57">
        <v>10.87</v>
      </c>
      <c r="AF2" s="57">
        <v>10.87</v>
      </c>
      <c r="AG2" s="57">
        <v>10.87</v>
      </c>
      <c r="AH2" s="57">
        <v>10.87</v>
      </c>
      <c r="AI2" s="57">
        <v>11.26</v>
      </c>
      <c r="AJ2" s="57"/>
    </row>
    <row r="3" spans="1:36" x14ac:dyDescent="0.25">
      <c r="A3" s="42" t="s">
        <v>436</v>
      </c>
      <c r="B3" s="57">
        <v>147</v>
      </c>
      <c r="C3" s="57">
        <v>147</v>
      </c>
      <c r="D3" s="57">
        <v>147</v>
      </c>
      <c r="E3" s="57">
        <v>147</v>
      </c>
      <c r="F3" s="57">
        <v>147</v>
      </c>
      <c r="G3" s="57">
        <v>147</v>
      </c>
      <c r="H3" s="57">
        <v>147.5</v>
      </c>
      <c r="I3" s="57">
        <v>147.5</v>
      </c>
      <c r="J3" s="57">
        <v>148</v>
      </c>
      <c r="K3" s="57">
        <v>148</v>
      </c>
      <c r="L3" s="57">
        <v>148</v>
      </c>
      <c r="M3" s="57">
        <v>148.5</v>
      </c>
      <c r="N3" s="57">
        <v>149</v>
      </c>
      <c r="O3" s="57">
        <v>149</v>
      </c>
      <c r="P3" s="57">
        <v>149</v>
      </c>
      <c r="Q3" s="57">
        <v>149.5</v>
      </c>
      <c r="R3" s="57">
        <v>150</v>
      </c>
      <c r="S3" s="57">
        <v>150</v>
      </c>
      <c r="T3" s="57">
        <v>150.5</v>
      </c>
      <c r="U3" s="57">
        <v>151</v>
      </c>
      <c r="V3" s="57">
        <v>151</v>
      </c>
      <c r="W3" s="57">
        <v>152</v>
      </c>
      <c r="X3" s="57">
        <v>152</v>
      </c>
      <c r="Y3" s="57">
        <v>152</v>
      </c>
      <c r="Z3" s="57">
        <v>153</v>
      </c>
      <c r="AA3" s="57">
        <v>153</v>
      </c>
      <c r="AB3" s="57">
        <v>153.5</v>
      </c>
      <c r="AC3" s="57">
        <v>154</v>
      </c>
      <c r="AD3" s="57">
        <v>155</v>
      </c>
      <c r="AE3" s="57">
        <v>156.5</v>
      </c>
      <c r="AF3" s="57">
        <v>158</v>
      </c>
      <c r="AG3" s="57">
        <v>159</v>
      </c>
      <c r="AH3" s="57">
        <v>159</v>
      </c>
      <c r="AI3" s="57">
        <v>159.5</v>
      </c>
      <c r="AJ3" s="57"/>
    </row>
    <row r="4" spans="1:36" x14ac:dyDescent="0.25">
      <c r="A4" s="42" t="s">
        <v>437</v>
      </c>
      <c r="B4" s="57">
        <v>2.99</v>
      </c>
      <c r="C4" s="57">
        <v>2.99</v>
      </c>
      <c r="D4" s="57">
        <v>2.99</v>
      </c>
      <c r="E4" s="57">
        <v>2.99</v>
      </c>
      <c r="F4" s="57">
        <v>2.99</v>
      </c>
      <c r="G4" s="57">
        <v>2.99</v>
      </c>
      <c r="H4" s="57">
        <v>2.99</v>
      </c>
      <c r="I4" s="57">
        <v>2.99</v>
      </c>
      <c r="J4" s="57">
        <v>2.99</v>
      </c>
      <c r="K4" s="57">
        <v>2.99</v>
      </c>
      <c r="L4" s="57">
        <v>2.99</v>
      </c>
      <c r="M4" s="57">
        <v>3.39</v>
      </c>
      <c r="N4" s="57">
        <v>3.39</v>
      </c>
      <c r="O4" s="57">
        <v>3.39</v>
      </c>
      <c r="P4" s="57">
        <v>3.39</v>
      </c>
      <c r="Q4" s="57">
        <v>3.39</v>
      </c>
      <c r="R4" s="57">
        <v>3.64</v>
      </c>
      <c r="S4" s="57">
        <v>3.64</v>
      </c>
      <c r="T4" s="57">
        <v>4.54</v>
      </c>
      <c r="U4" s="57">
        <v>4.54</v>
      </c>
      <c r="V4" s="57">
        <v>4.54</v>
      </c>
      <c r="W4" s="57">
        <v>4.54</v>
      </c>
      <c r="X4" s="57">
        <v>4.54</v>
      </c>
      <c r="Y4" s="57">
        <v>7.41</v>
      </c>
      <c r="Z4" s="57">
        <v>7.41</v>
      </c>
      <c r="AA4" s="57">
        <v>7.41</v>
      </c>
      <c r="AB4" s="57">
        <v>7.41</v>
      </c>
      <c r="AC4" s="57">
        <v>7.41</v>
      </c>
      <c r="AD4" s="57">
        <v>7.41</v>
      </c>
      <c r="AE4" s="57">
        <v>7.41</v>
      </c>
      <c r="AF4" s="57">
        <v>7.41</v>
      </c>
      <c r="AG4" s="57">
        <v>7.41</v>
      </c>
      <c r="AH4" s="57">
        <v>7.41</v>
      </c>
      <c r="AI4" s="57">
        <v>7.41</v>
      </c>
      <c r="AJ4" s="57"/>
    </row>
    <row r="5" spans="1:36" x14ac:dyDescent="0.25">
      <c r="A5" s="42" t="s">
        <v>438</v>
      </c>
      <c r="B5" s="57">
        <v>10.15</v>
      </c>
      <c r="C5" s="57">
        <v>10.15</v>
      </c>
      <c r="D5" s="57">
        <v>10.96</v>
      </c>
      <c r="E5" s="57">
        <v>10.96</v>
      </c>
      <c r="F5" s="57">
        <v>10.96</v>
      </c>
      <c r="G5" s="57">
        <v>10.96</v>
      </c>
      <c r="H5" s="57">
        <v>10.96</v>
      </c>
      <c r="I5" s="57">
        <v>10.96</v>
      </c>
      <c r="J5" s="57">
        <v>10.96</v>
      </c>
      <c r="K5" s="57">
        <v>10.96</v>
      </c>
      <c r="L5" s="57">
        <v>10.96</v>
      </c>
      <c r="M5" s="57">
        <v>10.96</v>
      </c>
      <c r="N5" s="57">
        <v>10.96</v>
      </c>
      <c r="O5" s="57">
        <v>10.96</v>
      </c>
      <c r="P5" s="57">
        <v>10.96</v>
      </c>
      <c r="Q5" s="57">
        <v>10.96</v>
      </c>
      <c r="R5" s="57">
        <v>10.96</v>
      </c>
      <c r="S5" s="57">
        <v>10.96</v>
      </c>
      <c r="T5" s="57">
        <v>10.96</v>
      </c>
      <c r="U5" s="57">
        <v>10.96</v>
      </c>
      <c r="V5" s="57">
        <v>10.96</v>
      </c>
      <c r="W5" s="57">
        <v>11.17</v>
      </c>
      <c r="X5" s="57">
        <v>11.17</v>
      </c>
      <c r="Y5" s="57">
        <v>11.17</v>
      </c>
      <c r="Z5" s="57">
        <v>11.17</v>
      </c>
      <c r="AA5" s="57">
        <v>11.17</v>
      </c>
      <c r="AB5" s="57">
        <v>11.17</v>
      </c>
      <c r="AC5" s="57">
        <v>11.17</v>
      </c>
      <c r="AD5" s="57">
        <v>11.66</v>
      </c>
      <c r="AE5" s="57">
        <v>11.66</v>
      </c>
      <c r="AF5" s="57">
        <v>11.66</v>
      </c>
      <c r="AG5" s="57">
        <v>11.66</v>
      </c>
      <c r="AH5" s="57">
        <v>11.66</v>
      </c>
      <c r="AI5" s="57">
        <v>11.66</v>
      </c>
      <c r="AJ5" s="57"/>
    </row>
    <row r="6" spans="1:36" x14ac:dyDescent="0.25">
      <c r="A6" s="42" t="s">
        <v>439</v>
      </c>
      <c r="B6" s="57">
        <v>10.65</v>
      </c>
      <c r="C6" s="57">
        <v>10.65</v>
      </c>
      <c r="D6" s="57">
        <v>10.65</v>
      </c>
      <c r="E6" s="57">
        <v>10.65</v>
      </c>
      <c r="F6" s="57">
        <v>10.65</v>
      </c>
      <c r="G6" s="57">
        <v>10.65</v>
      </c>
      <c r="H6" s="57">
        <v>12.35</v>
      </c>
      <c r="I6" s="57">
        <v>12.35</v>
      </c>
      <c r="J6" s="57">
        <v>12.35</v>
      </c>
      <c r="K6" s="57">
        <v>12.5</v>
      </c>
      <c r="L6" s="57">
        <v>12.5</v>
      </c>
      <c r="M6" s="57">
        <v>12.5</v>
      </c>
      <c r="N6" s="57">
        <v>12.66</v>
      </c>
      <c r="O6" s="57">
        <v>12.91</v>
      </c>
      <c r="P6" s="57">
        <v>12.91</v>
      </c>
      <c r="Q6" s="57">
        <v>13.03</v>
      </c>
      <c r="R6" s="57">
        <v>13.03</v>
      </c>
      <c r="S6" s="57">
        <v>13.03</v>
      </c>
      <c r="T6" s="57">
        <v>13.03</v>
      </c>
      <c r="U6" s="57">
        <v>13.03</v>
      </c>
      <c r="V6" s="57">
        <v>13.03</v>
      </c>
      <c r="W6" s="57">
        <v>13.03</v>
      </c>
      <c r="X6" s="57">
        <v>13.03</v>
      </c>
      <c r="Y6" s="57">
        <v>13.03</v>
      </c>
      <c r="Z6" s="57">
        <v>13.03</v>
      </c>
      <c r="AA6" s="57">
        <v>13.03</v>
      </c>
      <c r="AB6" s="57">
        <v>13.03</v>
      </c>
      <c r="AC6" s="57">
        <v>13.03</v>
      </c>
      <c r="AD6" s="57">
        <v>13.26</v>
      </c>
      <c r="AE6" s="57">
        <v>13.26</v>
      </c>
      <c r="AF6" s="57">
        <v>13.99</v>
      </c>
      <c r="AG6" s="57">
        <v>13.99</v>
      </c>
      <c r="AH6" s="57">
        <v>13.99</v>
      </c>
      <c r="AI6" s="57">
        <v>14</v>
      </c>
      <c r="AJ6" s="57"/>
    </row>
    <row r="7" spans="1:36" x14ac:dyDescent="0.25">
      <c r="A7" s="42" t="s">
        <v>440</v>
      </c>
      <c r="B7" s="57">
        <v>11.71</v>
      </c>
      <c r="C7" s="57">
        <v>11.71</v>
      </c>
      <c r="D7" s="57">
        <v>11.71</v>
      </c>
      <c r="E7" s="57">
        <v>11.71</v>
      </c>
      <c r="F7" s="57">
        <v>11.71</v>
      </c>
      <c r="G7" s="57">
        <v>11.71</v>
      </c>
      <c r="H7" s="57">
        <v>11.71</v>
      </c>
      <c r="I7" s="57">
        <v>11.71</v>
      </c>
      <c r="J7" s="57">
        <v>11.71</v>
      </c>
      <c r="K7" s="57">
        <v>11.71</v>
      </c>
      <c r="L7" s="57">
        <v>11.71</v>
      </c>
      <c r="M7" s="57">
        <v>11.71</v>
      </c>
      <c r="N7" s="57">
        <v>11.71</v>
      </c>
      <c r="O7" s="57">
        <v>11.71</v>
      </c>
      <c r="P7" s="57">
        <v>11.71</v>
      </c>
      <c r="Q7" s="57">
        <v>11.71</v>
      </c>
      <c r="R7" s="57">
        <v>11.71</v>
      </c>
      <c r="S7" s="57">
        <v>11.71</v>
      </c>
      <c r="T7" s="57">
        <v>11.71</v>
      </c>
      <c r="U7" s="57">
        <v>11.71</v>
      </c>
      <c r="V7" s="57">
        <v>11.71</v>
      </c>
      <c r="W7" s="57">
        <v>11.71</v>
      </c>
      <c r="X7" s="57">
        <v>11.71</v>
      </c>
      <c r="Y7" s="57">
        <v>11.71</v>
      </c>
      <c r="Z7" s="57">
        <v>11.71</v>
      </c>
      <c r="AA7" s="57">
        <v>13.86</v>
      </c>
      <c r="AB7" s="57">
        <v>13.86</v>
      </c>
      <c r="AC7" s="57">
        <v>13.86</v>
      </c>
      <c r="AD7" s="57">
        <v>13.86</v>
      </c>
      <c r="AE7" s="57">
        <v>13.86</v>
      </c>
      <c r="AF7" s="57">
        <v>13.86</v>
      </c>
      <c r="AG7" s="57">
        <v>13.86</v>
      </c>
      <c r="AH7" s="57">
        <v>13.86</v>
      </c>
      <c r="AI7" s="57">
        <v>13.86</v>
      </c>
      <c r="AJ7" s="57"/>
    </row>
    <row r="8" spans="1:36" x14ac:dyDescent="0.25">
      <c r="A8" s="42" t="s">
        <v>441</v>
      </c>
      <c r="B8" s="57">
        <v>6.68</v>
      </c>
      <c r="C8" s="57">
        <v>6.68</v>
      </c>
      <c r="D8" s="57">
        <v>6.84</v>
      </c>
      <c r="E8" s="57">
        <v>6.84</v>
      </c>
      <c r="F8" s="57">
        <v>6.84</v>
      </c>
      <c r="G8" s="57">
        <v>6.84</v>
      </c>
      <c r="H8" s="57">
        <v>6.84</v>
      </c>
      <c r="I8" s="57">
        <v>6.84</v>
      </c>
      <c r="J8" s="57">
        <v>6.84</v>
      </c>
      <c r="K8" s="57">
        <v>6.84</v>
      </c>
      <c r="L8" s="57">
        <v>6.84</v>
      </c>
      <c r="M8" s="57">
        <v>6.84</v>
      </c>
      <c r="N8" s="57">
        <v>6.84</v>
      </c>
      <c r="O8" s="57">
        <v>7.42</v>
      </c>
      <c r="P8" s="57">
        <v>7.74</v>
      </c>
      <c r="Q8" s="57">
        <v>7.74</v>
      </c>
      <c r="R8" s="57">
        <v>7.74</v>
      </c>
      <c r="S8" s="57">
        <v>7.74</v>
      </c>
      <c r="T8" s="57">
        <v>7.74</v>
      </c>
      <c r="U8" s="57">
        <v>7.74</v>
      </c>
      <c r="V8" s="57">
        <v>7.74</v>
      </c>
      <c r="W8" s="57">
        <v>7.74</v>
      </c>
      <c r="X8" s="57">
        <v>7.74</v>
      </c>
      <c r="Y8" s="57">
        <v>7.84</v>
      </c>
      <c r="Z8" s="57">
        <v>8.1</v>
      </c>
      <c r="AA8" s="57">
        <v>8.1</v>
      </c>
      <c r="AB8" s="57">
        <v>8.1</v>
      </c>
      <c r="AC8" s="57">
        <v>8.1</v>
      </c>
      <c r="AD8" s="57">
        <v>8.1</v>
      </c>
      <c r="AE8" s="57">
        <v>8.1</v>
      </c>
      <c r="AF8" s="57">
        <v>8.1</v>
      </c>
      <c r="AG8" s="57">
        <v>8.1</v>
      </c>
      <c r="AH8" s="57">
        <v>8.1</v>
      </c>
      <c r="AI8" s="57">
        <v>8.1</v>
      </c>
      <c r="AJ8" s="57"/>
    </row>
    <row r="9" spans="1:36" x14ac:dyDescent="0.25">
      <c r="A9" s="42" t="s">
        <v>442</v>
      </c>
      <c r="B9" s="60"/>
      <c r="C9" s="60"/>
      <c r="D9" s="60"/>
      <c r="E9" s="60"/>
      <c r="F9" s="60"/>
      <c r="G9" s="60"/>
      <c r="H9" s="57">
        <v>12.8</v>
      </c>
      <c r="I9" s="57">
        <v>12.8</v>
      </c>
      <c r="J9" s="57">
        <v>12.8</v>
      </c>
      <c r="K9" s="57">
        <v>12.8</v>
      </c>
      <c r="L9" s="57">
        <v>12.8</v>
      </c>
      <c r="M9" s="57">
        <v>12.8</v>
      </c>
      <c r="N9" s="57">
        <v>12.8</v>
      </c>
      <c r="O9" s="57">
        <v>12.8</v>
      </c>
      <c r="P9" s="57">
        <v>12.8</v>
      </c>
      <c r="Q9" s="57">
        <v>12.8</v>
      </c>
      <c r="R9" s="57">
        <v>12.8</v>
      </c>
      <c r="S9" s="57">
        <v>12.8</v>
      </c>
      <c r="T9" s="57">
        <v>12.8</v>
      </c>
      <c r="U9" s="57">
        <v>12.8</v>
      </c>
      <c r="V9" s="57">
        <v>12.8</v>
      </c>
      <c r="W9" s="57">
        <v>12.8</v>
      </c>
      <c r="X9" s="57">
        <v>12.8</v>
      </c>
      <c r="Y9" s="57">
        <v>12.8</v>
      </c>
      <c r="Z9" s="57">
        <v>12.8</v>
      </c>
      <c r="AA9" s="57">
        <v>12.8</v>
      </c>
      <c r="AB9" s="57">
        <v>12.8</v>
      </c>
      <c r="AC9" s="57">
        <v>12.8</v>
      </c>
      <c r="AD9" s="57">
        <v>12.8</v>
      </c>
      <c r="AE9" s="57">
        <v>12.8</v>
      </c>
      <c r="AF9" s="57">
        <v>12.8</v>
      </c>
      <c r="AG9" s="57">
        <v>12.8</v>
      </c>
      <c r="AH9" s="57">
        <v>12.8</v>
      </c>
      <c r="AI9" s="57">
        <v>12.8</v>
      </c>
      <c r="AJ9" s="57"/>
    </row>
    <row r="10" spans="1:36" x14ac:dyDescent="0.25">
      <c r="A10" s="42" t="s">
        <v>443</v>
      </c>
      <c r="B10" s="60"/>
      <c r="C10" s="60"/>
      <c r="D10" s="60"/>
      <c r="E10" s="60"/>
      <c r="F10" s="60"/>
      <c r="G10" s="60"/>
      <c r="H10" s="60"/>
      <c r="I10" s="60"/>
      <c r="J10" s="57">
        <v>20</v>
      </c>
      <c r="K10" s="57">
        <v>21.2</v>
      </c>
      <c r="L10" s="57">
        <v>22.5</v>
      </c>
      <c r="M10" s="57">
        <v>23.2</v>
      </c>
      <c r="N10" s="57">
        <v>24.1</v>
      </c>
      <c r="O10" s="57">
        <v>25.4</v>
      </c>
      <c r="P10" s="57">
        <v>26.4</v>
      </c>
      <c r="Q10" s="57">
        <v>27.2</v>
      </c>
      <c r="R10" s="57">
        <v>27.8</v>
      </c>
      <c r="S10" s="57">
        <v>29.2</v>
      </c>
      <c r="T10" s="57">
        <v>29.9</v>
      </c>
      <c r="U10" s="57">
        <v>30.8</v>
      </c>
      <c r="V10" s="57">
        <v>32</v>
      </c>
      <c r="W10" s="57">
        <v>32.4</v>
      </c>
      <c r="X10" s="57">
        <v>33.299999999999997</v>
      </c>
      <c r="Y10" s="57">
        <v>34</v>
      </c>
      <c r="Z10" s="57">
        <v>34.799999999999997</v>
      </c>
      <c r="AA10" s="57">
        <v>36</v>
      </c>
      <c r="AB10" s="57">
        <v>37.4</v>
      </c>
      <c r="AC10" s="57">
        <v>38.6</v>
      </c>
      <c r="AD10" s="57">
        <v>39.5</v>
      </c>
      <c r="AE10" s="57">
        <v>43.09</v>
      </c>
      <c r="AF10" s="57">
        <v>43.48</v>
      </c>
      <c r="AG10" s="57">
        <v>43.77</v>
      </c>
      <c r="AH10" s="57">
        <v>43.77</v>
      </c>
      <c r="AI10" s="57">
        <v>43.92</v>
      </c>
      <c r="AJ10" s="57"/>
    </row>
    <row r="11" spans="1:36" x14ac:dyDescent="0.25">
      <c r="A11" s="42" t="s">
        <v>444</v>
      </c>
      <c r="B11" s="57">
        <v>14.611000000000001</v>
      </c>
      <c r="C11" s="57">
        <v>14.611000000000001</v>
      </c>
      <c r="D11" s="57">
        <v>14.611000000000001</v>
      </c>
      <c r="E11" s="57">
        <v>14.611000000000001</v>
      </c>
      <c r="F11" s="57">
        <v>14.611000000000001</v>
      </c>
      <c r="G11" s="57">
        <v>14.611000000000001</v>
      </c>
      <c r="H11" s="57">
        <v>14.611000000000001</v>
      </c>
      <c r="I11" s="57">
        <v>14.611000000000001</v>
      </c>
      <c r="J11" s="57">
        <v>14.611000000000001</v>
      </c>
      <c r="K11" s="57">
        <v>14.611000000000001</v>
      </c>
      <c r="L11" s="57">
        <v>14.611000000000001</v>
      </c>
      <c r="M11" s="57">
        <v>14.611000000000001</v>
      </c>
      <c r="N11" s="57">
        <v>14.801</v>
      </c>
      <c r="O11" s="57">
        <v>14.801</v>
      </c>
      <c r="P11" s="57">
        <v>14.801</v>
      </c>
      <c r="Q11" s="57">
        <v>14.801</v>
      </c>
      <c r="R11" s="57">
        <v>15.882</v>
      </c>
      <c r="S11" s="57">
        <v>15.882</v>
      </c>
      <c r="T11" s="57">
        <v>15.882</v>
      </c>
      <c r="U11" s="57">
        <v>15.882</v>
      </c>
      <c r="V11" s="57">
        <v>15.882</v>
      </c>
      <c r="W11" s="57">
        <v>15.882</v>
      </c>
      <c r="X11" s="57">
        <v>15.882</v>
      </c>
      <c r="Y11" s="57">
        <v>15.882</v>
      </c>
      <c r="Z11" s="57">
        <v>15.882</v>
      </c>
      <c r="AA11" s="57">
        <v>15.882</v>
      </c>
      <c r="AB11" s="57">
        <v>15.882</v>
      </c>
      <c r="AC11" s="57">
        <v>15.882</v>
      </c>
      <c r="AD11" s="57">
        <v>15.882</v>
      </c>
      <c r="AE11" s="57">
        <v>15.882</v>
      </c>
      <c r="AF11" s="57">
        <v>15.882</v>
      </c>
      <c r="AG11" s="57">
        <v>15.882</v>
      </c>
      <c r="AH11" s="57">
        <v>15.882</v>
      </c>
      <c r="AI11" s="57">
        <v>15.882</v>
      </c>
      <c r="AJ11" s="57"/>
    </row>
    <row r="12" spans="1:36" x14ac:dyDescent="0.25">
      <c r="A12" s="42" t="s">
        <v>445</v>
      </c>
      <c r="B12" s="57">
        <v>12.68</v>
      </c>
      <c r="C12" s="57">
        <v>12.68</v>
      </c>
      <c r="D12" s="57">
        <v>12.68</v>
      </c>
      <c r="E12" s="57">
        <v>12.91</v>
      </c>
      <c r="F12" s="57">
        <v>12.91</v>
      </c>
      <c r="G12" s="57">
        <v>12.91</v>
      </c>
      <c r="H12" s="57">
        <v>12.91</v>
      </c>
      <c r="I12" s="57">
        <v>12.91</v>
      </c>
      <c r="J12" s="57">
        <v>14</v>
      </c>
      <c r="K12" s="57">
        <v>14</v>
      </c>
      <c r="L12" s="57">
        <v>14</v>
      </c>
      <c r="M12" s="57">
        <v>14</v>
      </c>
      <c r="N12" s="57">
        <v>14</v>
      </c>
      <c r="O12" s="57">
        <v>14</v>
      </c>
      <c r="P12" s="57">
        <v>14</v>
      </c>
      <c r="Q12" s="57">
        <v>15.1</v>
      </c>
      <c r="R12" s="57">
        <v>15.1</v>
      </c>
      <c r="S12" s="57">
        <v>15.1</v>
      </c>
      <c r="T12" s="57">
        <v>15.1</v>
      </c>
      <c r="U12" s="57">
        <v>17.149999999999999</v>
      </c>
      <c r="V12" s="57">
        <v>17.82</v>
      </c>
      <c r="W12" s="57">
        <v>17.82</v>
      </c>
      <c r="X12" s="57">
        <v>17.82</v>
      </c>
      <c r="Y12" s="57">
        <v>17.82</v>
      </c>
      <c r="Z12" s="57">
        <v>17.82</v>
      </c>
      <c r="AA12" s="57">
        <v>17.82</v>
      </c>
      <c r="AB12" s="57">
        <v>17.82</v>
      </c>
      <c r="AC12" s="57">
        <v>17.82</v>
      </c>
      <c r="AD12" s="57">
        <v>17.82</v>
      </c>
      <c r="AE12" s="57">
        <v>17.82</v>
      </c>
      <c r="AF12" s="57">
        <v>17.82</v>
      </c>
      <c r="AG12" s="57">
        <v>17.88</v>
      </c>
      <c r="AH12" s="57">
        <v>17.88</v>
      </c>
      <c r="AI12" s="57">
        <v>17.88</v>
      </c>
      <c r="AJ12" s="57"/>
    </row>
    <row r="13" spans="1:36" x14ac:dyDescent="0.25">
      <c r="A13" s="42" t="s">
        <v>446</v>
      </c>
      <c r="B13" s="57">
        <v>25</v>
      </c>
      <c r="C13" s="57">
        <v>25</v>
      </c>
      <c r="D13" s="57">
        <v>25.4</v>
      </c>
      <c r="E13" s="57">
        <v>25.4</v>
      </c>
      <c r="F13" s="57">
        <v>25.4</v>
      </c>
      <c r="G13" s="57">
        <v>26</v>
      </c>
      <c r="H13" s="57">
        <v>26.2</v>
      </c>
      <c r="I13" s="57">
        <v>26.2</v>
      </c>
      <c r="J13" s="57">
        <v>26.2</v>
      </c>
      <c r="K13" s="57">
        <v>28</v>
      </c>
      <c r="L13" s="57">
        <v>28</v>
      </c>
      <c r="M13" s="57">
        <v>28</v>
      </c>
      <c r="N13" s="57">
        <v>28</v>
      </c>
      <c r="O13" s="57">
        <v>30</v>
      </c>
      <c r="P13" s="57">
        <v>30</v>
      </c>
      <c r="Q13" s="57">
        <v>30</v>
      </c>
      <c r="R13" s="57">
        <v>30.3</v>
      </c>
      <c r="S13" s="57">
        <v>31</v>
      </c>
      <c r="T13" s="57">
        <v>31</v>
      </c>
      <c r="U13" s="57">
        <v>31</v>
      </c>
      <c r="V13" s="57">
        <v>31</v>
      </c>
      <c r="W13" s="57">
        <v>32.5</v>
      </c>
      <c r="X13" s="57">
        <v>32.5</v>
      </c>
      <c r="Y13" s="57">
        <v>32.5</v>
      </c>
      <c r="Z13" s="57">
        <v>34</v>
      </c>
      <c r="AA13" s="57">
        <v>34.700000000000003</v>
      </c>
      <c r="AB13" s="57">
        <v>34.700000000000003</v>
      </c>
      <c r="AC13" s="57">
        <v>35</v>
      </c>
      <c r="AD13" s="57">
        <v>35</v>
      </c>
      <c r="AE13" s="57">
        <v>35</v>
      </c>
      <c r="AF13" s="57">
        <v>36.200000000000003</v>
      </c>
      <c r="AG13" s="57">
        <v>37.5</v>
      </c>
      <c r="AH13" s="57">
        <v>38.83</v>
      </c>
      <c r="AI13" s="57">
        <v>39.33</v>
      </c>
      <c r="AJ13" s="57"/>
    </row>
    <row r="14" spans="1:36" x14ac:dyDescent="0.25">
      <c r="A14" s="45" t="s">
        <v>447</v>
      </c>
      <c r="B14" s="57">
        <v>39</v>
      </c>
      <c r="C14" s="57">
        <v>39</v>
      </c>
      <c r="D14" s="57">
        <v>39</v>
      </c>
      <c r="E14" s="57">
        <v>41</v>
      </c>
      <c r="F14" s="57">
        <v>41</v>
      </c>
      <c r="G14" s="57">
        <v>41</v>
      </c>
      <c r="H14" s="57">
        <v>41</v>
      </c>
      <c r="I14" s="57">
        <v>41</v>
      </c>
      <c r="J14" s="57">
        <v>41</v>
      </c>
      <c r="K14" s="57">
        <v>46</v>
      </c>
      <c r="L14" s="57">
        <v>46</v>
      </c>
      <c r="M14" s="57">
        <v>46</v>
      </c>
      <c r="N14" s="57">
        <v>48</v>
      </c>
      <c r="O14" s="57">
        <v>48</v>
      </c>
      <c r="P14" s="57">
        <v>48</v>
      </c>
      <c r="Q14" s="57">
        <v>49</v>
      </c>
      <c r="R14" s="57">
        <v>49</v>
      </c>
      <c r="S14" s="57">
        <v>49</v>
      </c>
      <c r="T14" s="57">
        <v>49</v>
      </c>
      <c r="U14" s="57">
        <v>49</v>
      </c>
      <c r="V14" s="57">
        <v>50</v>
      </c>
      <c r="W14" s="57">
        <v>52</v>
      </c>
      <c r="X14" s="57">
        <v>53</v>
      </c>
      <c r="Y14" s="57">
        <v>55</v>
      </c>
      <c r="Z14" s="57">
        <v>56</v>
      </c>
      <c r="AA14" s="57">
        <v>57</v>
      </c>
      <c r="AB14" s="57">
        <v>59</v>
      </c>
      <c r="AC14" s="57">
        <v>61</v>
      </c>
      <c r="AD14" s="57">
        <v>61</v>
      </c>
      <c r="AE14" s="57">
        <v>62</v>
      </c>
      <c r="AF14" s="57">
        <v>62</v>
      </c>
      <c r="AG14" s="57">
        <v>63</v>
      </c>
      <c r="AH14" s="57">
        <v>63</v>
      </c>
      <c r="AI14" s="57">
        <v>63</v>
      </c>
      <c r="AJ14" s="57"/>
    </row>
    <row r="15" spans="1:36" x14ac:dyDescent="0.25">
      <c r="A15" s="42" t="s">
        <v>448</v>
      </c>
      <c r="B15" s="57">
        <v>7.98</v>
      </c>
      <c r="C15" s="57">
        <v>7.98</v>
      </c>
      <c r="D15" s="57">
        <v>7.98</v>
      </c>
      <c r="E15" s="57">
        <v>7.98</v>
      </c>
      <c r="F15" s="57">
        <v>7.98</v>
      </c>
      <c r="G15" s="57">
        <v>7.98</v>
      </c>
      <c r="H15" s="57">
        <v>7.98</v>
      </c>
      <c r="I15" s="57">
        <v>7.98</v>
      </c>
      <c r="J15" s="57">
        <v>7.98</v>
      </c>
      <c r="K15" s="57">
        <v>7.98</v>
      </c>
      <c r="L15" s="57">
        <v>7.98</v>
      </c>
      <c r="M15" s="57">
        <v>7.98</v>
      </c>
      <c r="N15" s="57">
        <v>7.98</v>
      </c>
      <c r="O15" s="57">
        <v>7.98</v>
      </c>
      <c r="P15" s="57">
        <v>7.98</v>
      </c>
      <c r="Q15" s="57">
        <v>7.98</v>
      </c>
      <c r="R15" s="57">
        <v>7.98</v>
      </c>
      <c r="S15" s="57">
        <v>7.98</v>
      </c>
      <c r="T15" s="57">
        <v>7.98</v>
      </c>
      <c r="U15" s="57">
        <v>7.98</v>
      </c>
      <c r="V15" s="57">
        <v>7.98</v>
      </c>
      <c r="W15" s="57">
        <v>7.98</v>
      </c>
      <c r="X15" s="57">
        <v>7.98</v>
      </c>
      <c r="Y15" s="57">
        <v>7.98</v>
      </c>
      <c r="Z15" s="57">
        <v>9.9499999999999993</v>
      </c>
      <c r="AA15" s="57">
        <v>9.9499999999999993</v>
      </c>
      <c r="AB15" s="57">
        <v>9.9499999999999993</v>
      </c>
      <c r="AC15" s="57">
        <v>9.9499999999999993</v>
      </c>
      <c r="AD15" s="57">
        <v>9.9499999999999993</v>
      </c>
      <c r="AE15" s="57">
        <v>10.37</v>
      </c>
      <c r="AF15" s="57">
        <v>10.37</v>
      </c>
      <c r="AG15" s="57">
        <v>10.62</v>
      </c>
      <c r="AH15" s="57">
        <v>10.62</v>
      </c>
      <c r="AI15" s="57">
        <v>10.62</v>
      </c>
      <c r="AJ15" s="57"/>
    </row>
    <row r="16" spans="1:36" x14ac:dyDescent="0.25">
      <c r="A16" s="42" t="s">
        <v>449</v>
      </c>
      <c r="B16" s="57">
        <v>19.09</v>
      </c>
      <c r="C16" s="57">
        <v>19.09</v>
      </c>
      <c r="D16" s="57">
        <v>19.09</v>
      </c>
      <c r="E16" s="57">
        <v>19.09</v>
      </c>
      <c r="F16" s="57">
        <v>19.09</v>
      </c>
      <c r="G16" s="57">
        <v>19.09</v>
      </c>
      <c r="H16" s="57">
        <v>19.09</v>
      </c>
      <c r="I16" s="57">
        <v>20.82</v>
      </c>
      <c r="J16" s="57">
        <v>20.82</v>
      </c>
      <c r="K16" s="57">
        <v>20.82</v>
      </c>
      <c r="L16" s="57">
        <v>21.13</v>
      </c>
      <c r="M16" s="57">
        <v>21.13</v>
      </c>
      <c r="N16" s="57">
        <v>21.13</v>
      </c>
      <c r="O16" s="57">
        <v>21.13</v>
      </c>
      <c r="P16" s="57">
        <v>21.13</v>
      </c>
      <c r="Q16" s="57">
        <v>21.59</v>
      </c>
      <c r="R16" s="57">
        <v>21.59</v>
      </c>
      <c r="S16" s="57">
        <v>21.59</v>
      </c>
      <c r="T16" s="57">
        <v>21.59</v>
      </c>
      <c r="U16" s="57">
        <v>21.59</v>
      </c>
      <c r="V16" s="57">
        <v>21.59</v>
      </c>
      <c r="W16" s="57">
        <v>22.41</v>
      </c>
      <c r="X16" s="57">
        <v>22.41</v>
      </c>
      <c r="Y16" s="57">
        <v>22.41</v>
      </c>
      <c r="Z16" s="57">
        <v>22.41</v>
      </c>
      <c r="AA16" s="57">
        <v>22.41</v>
      </c>
      <c r="AB16" s="57">
        <v>22.41</v>
      </c>
      <c r="AC16" s="57">
        <v>22.5</v>
      </c>
      <c r="AD16" s="57">
        <v>22.5</v>
      </c>
      <c r="AE16" s="57">
        <v>23.78</v>
      </c>
      <c r="AF16" s="57">
        <v>24.03</v>
      </c>
      <c r="AG16" s="57">
        <v>24.03</v>
      </c>
      <c r="AH16" s="57">
        <v>24.03</v>
      </c>
      <c r="AI16" s="57">
        <v>24.03</v>
      </c>
      <c r="AJ16" s="57"/>
    </row>
    <row r="17" spans="1:36" x14ac:dyDescent="0.25">
      <c r="A17" s="42" t="s">
        <v>450</v>
      </c>
      <c r="B17" s="57">
        <v>34</v>
      </c>
      <c r="C17" s="57">
        <v>34</v>
      </c>
      <c r="D17" s="57">
        <v>34</v>
      </c>
      <c r="E17" s="57">
        <v>34</v>
      </c>
      <c r="F17" s="57">
        <v>34</v>
      </c>
      <c r="G17" s="57">
        <v>34</v>
      </c>
      <c r="H17" s="57">
        <v>34</v>
      </c>
      <c r="I17" s="57">
        <v>34</v>
      </c>
      <c r="J17" s="57">
        <v>34</v>
      </c>
      <c r="K17" s="57">
        <v>34</v>
      </c>
      <c r="L17" s="57">
        <v>34</v>
      </c>
      <c r="M17" s="57">
        <v>34</v>
      </c>
      <c r="N17" s="57">
        <v>34</v>
      </c>
      <c r="O17" s="57">
        <v>34</v>
      </c>
      <c r="P17" s="57">
        <v>34</v>
      </c>
      <c r="Q17" s="57">
        <v>34</v>
      </c>
      <c r="R17" s="57">
        <v>34</v>
      </c>
      <c r="S17" s="57">
        <v>34</v>
      </c>
      <c r="T17" s="57">
        <v>36.770000000000003</v>
      </c>
      <c r="U17" s="57">
        <v>37.700000000000003</v>
      </c>
      <c r="V17" s="57">
        <v>38.07</v>
      </c>
      <c r="W17" s="57">
        <v>38.520000000000003</v>
      </c>
      <c r="X17" s="57">
        <v>38.520000000000003</v>
      </c>
      <c r="Y17" s="57">
        <v>38.520000000000003</v>
      </c>
      <c r="Z17" s="57">
        <v>39.46</v>
      </c>
      <c r="AA17" s="57">
        <v>41.87</v>
      </c>
      <c r="AB17" s="57">
        <v>42.43</v>
      </c>
      <c r="AC17" s="57">
        <v>42.43</v>
      </c>
      <c r="AD17" s="57">
        <v>43.95</v>
      </c>
      <c r="AE17" s="57">
        <v>44.64</v>
      </c>
      <c r="AF17" s="57">
        <v>45.84</v>
      </c>
      <c r="AG17" s="57">
        <v>46.41</v>
      </c>
      <c r="AH17" s="57">
        <v>47.29</v>
      </c>
      <c r="AI17" s="57">
        <v>47.49</v>
      </c>
      <c r="AJ17" s="57"/>
    </row>
    <row r="18" spans="1:36" x14ac:dyDescent="0.25">
      <c r="A18" s="42" t="s">
        <v>451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57">
        <v>19.055</v>
      </c>
      <c r="AD18" s="57">
        <v>19.055</v>
      </c>
      <c r="AE18" s="57">
        <v>19.055</v>
      </c>
      <c r="AF18" s="57">
        <v>19.055</v>
      </c>
      <c r="AG18" s="57">
        <v>19.055</v>
      </c>
      <c r="AH18" s="57">
        <v>19.055</v>
      </c>
      <c r="AI18" s="57">
        <v>19.055</v>
      </c>
      <c r="AJ18" s="57"/>
    </row>
    <row r="19" spans="1:36" x14ac:dyDescent="0.25">
      <c r="A19" s="42" t="s">
        <v>452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57">
        <v>28.8</v>
      </c>
      <c r="X19" s="57">
        <v>28.8</v>
      </c>
      <c r="Y19" s="57">
        <v>28.8</v>
      </c>
      <c r="Z19" s="57">
        <v>28.8</v>
      </c>
      <c r="AA19" s="57">
        <v>28.8</v>
      </c>
      <c r="AB19" s="57">
        <v>28.8</v>
      </c>
      <c r="AC19" s="57">
        <v>28.8</v>
      </c>
      <c r="AD19" s="57">
        <v>29.07</v>
      </c>
      <c r="AE19" s="57">
        <v>29.07</v>
      </c>
      <c r="AF19" s="57">
        <v>29.07</v>
      </c>
      <c r="AG19" s="57">
        <v>29.07</v>
      </c>
      <c r="AH19" s="57">
        <v>30.55</v>
      </c>
      <c r="AI19" s="57">
        <v>30.85</v>
      </c>
      <c r="AJ19" s="57"/>
    </row>
    <row r="20" spans="1:36" x14ac:dyDescent="0.25">
      <c r="A20" s="42" t="s">
        <v>453</v>
      </c>
      <c r="B20" s="57">
        <v>6.2</v>
      </c>
      <c r="C20" s="57">
        <v>6.2</v>
      </c>
      <c r="D20" s="57">
        <v>6.2</v>
      </c>
      <c r="E20" s="57">
        <v>6.2</v>
      </c>
      <c r="F20" s="57">
        <v>6.2</v>
      </c>
      <c r="G20" s="57">
        <v>6.2</v>
      </c>
      <c r="H20" s="57">
        <v>6.2</v>
      </c>
      <c r="I20" s="57">
        <v>6.2</v>
      </c>
      <c r="J20" s="57">
        <v>6.2</v>
      </c>
      <c r="K20" s="57">
        <v>6.2</v>
      </c>
      <c r="L20" s="57">
        <v>6.66</v>
      </c>
      <c r="M20" s="57">
        <v>6.66</v>
      </c>
      <c r="N20" s="57">
        <v>6.66</v>
      </c>
      <c r="O20" s="57">
        <v>6.66</v>
      </c>
      <c r="P20" s="57">
        <v>6.66</v>
      </c>
      <c r="Q20" s="57">
        <v>6.66</v>
      </c>
      <c r="R20" s="57">
        <v>6.66</v>
      </c>
      <c r="S20" s="57">
        <v>6.66</v>
      </c>
      <c r="T20" s="57">
        <v>6.66</v>
      </c>
      <c r="U20" s="57">
        <v>6.66</v>
      </c>
      <c r="V20" s="57">
        <v>6.66</v>
      </c>
      <c r="W20" s="57">
        <v>6.66</v>
      </c>
      <c r="X20" s="57">
        <v>6.66</v>
      </c>
      <c r="Y20" s="57">
        <v>6.66</v>
      </c>
      <c r="Z20" s="57">
        <v>7.07</v>
      </c>
      <c r="AA20" s="57">
        <v>7.07</v>
      </c>
      <c r="AB20" s="57">
        <v>7.07</v>
      </c>
      <c r="AC20" s="57">
        <v>7.07</v>
      </c>
      <c r="AD20" s="57">
        <v>7.07</v>
      </c>
      <c r="AE20" s="57">
        <v>7.4</v>
      </c>
      <c r="AF20" s="57">
        <v>7.4</v>
      </c>
      <c r="AG20" s="57">
        <v>7.4</v>
      </c>
      <c r="AH20" s="57">
        <v>7.4</v>
      </c>
      <c r="AI20" s="57">
        <v>7.8</v>
      </c>
      <c r="AJ20" s="57"/>
    </row>
    <row r="21" spans="1:36" x14ac:dyDescent="0.25">
      <c r="A21" s="42" t="s">
        <v>454</v>
      </c>
      <c r="B21" s="57">
        <v>14.42</v>
      </c>
      <c r="C21" s="57">
        <v>14.42</v>
      </c>
      <c r="D21" s="57">
        <v>14.42</v>
      </c>
      <c r="E21" s="57">
        <v>14.42</v>
      </c>
      <c r="F21" s="57">
        <v>14.42</v>
      </c>
      <c r="G21" s="57">
        <v>14.42</v>
      </c>
      <c r="H21" s="57">
        <v>14.42</v>
      </c>
      <c r="I21" s="57">
        <v>14.42</v>
      </c>
      <c r="J21" s="57">
        <v>14.42</v>
      </c>
      <c r="K21" s="57">
        <v>14.42</v>
      </c>
      <c r="L21" s="57">
        <v>14.42</v>
      </c>
      <c r="M21" s="57">
        <v>14.42</v>
      </c>
      <c r="N21" s="57">
        <v>14.42</v>
      </c>
      <c r="O21" s="57">
        <v>14.42</v>
      </c>
      <c r="P21" s="57">
        <v>14.42</v>
      </c>
      <c r="Q21" s="57">
        <v>14.42</v>
      </c>
      <c r="R21" s="57">
        <v>14.42</v>
      </c>
      <c r="S21" s="57">
        <v>14.42</v>
      </c>
      <c r="T21" s="57">
        <v>14.42</v>
      </c>
      <c r="U21" s="57">
        <v>14.42</v>
      </c>
      <c r="V21" s="57">
        <v>14.42</v>
      </c>
      <c r="W21" s="57">
        <v>14.42</v>
      </c>
      <c r="X21" s="57">
        <v>14.42</v>
      </c>
      <c r="Y21" s="57">
        <v>14.42</v>
      </c>
      <c r="Z21" s="57">
        <v>14.42</v>
      </c>
      <c r="AA21" s="57">
        <v>14.42</v>
      </c>
      <c r="AB21" s="57">
        <v>14.6</v>
      </c>
      <c r="AC21" s="57">
        <v>14.6</v>
      </c>
      <c r="AD21" s="57">
        <v>17.43</v>
      </c>
      <c r="AE21" s="57">
        <v>17.43</v>
      </c>
      <c r="AF21" s="57">
        <v>17.43</v>
      </c>
      <c r="AG21" s="57">
        <v>17.43</v>
      </c>
      <c r="AH21" s="57">
        <v>17.43</v>
      </c>
      <c r="AI21" s="57">
        <v>17.43</v>
      </c>
      <c r="AJ21" s="57"/>
    </row>
    <row r="22" spans="1:36" x14ac:dyDescent="0.25">
      <c r="A22" s="42" t="s">
        <v>455</v>
      </c>
      <c r="B22" s="57">
        <v>17</v>
      </c>
      <c r="C22" s="57">
        <v>17</v>
      </c>
      <c r="D22" s="57">
        <v>17</v>
      </c>
      <c r="E22" s="57">
        <v>17</v>
      </c>
      <c r="F22" s="57">
        <v>17</v>
      </c>
      <c r="G22" s="57">
        <v>17</v>
      </c>
      <c r="H22" s="57">
        <v>17</v>
      </c>
      <c r="I22" s="57">
        <v>27</v>
      </c>
      <c r="J22" s="57">
        <v>27</v>
      </c>
      <c r="K22" s="57">
        <v>32</v>
      </c>
      <c r="L22" s="57">
        <v>32</v>
      </c>
      <c r="M22" s="57">
        <v>32</v>
      </c>
      <c r="N22" s="57">
        <v>32</v>
      </c>
      <c r="O22" s="57">
        <v>32</v>
      </c>
      <c r="P22" s="57">
        <v>34</v>
      </c>
      <c r="Q22" s="57">
        <v>34</v>
      </c>
      <c r="R22" s="57">
        <v>34</v>
      </c>
      <c r="S22" s="57">
        <v>34</v>
      </c>
      <c r="T22" s="57">
        <v>34</v>
      </c>
      <c r="U22" s="57">
        <v>36</v>
      </c>
      <c r="V22" s="57">
        <v>36</v>
      </c>
      <c r="W22" s="57">
        <v>40.5</v>
      </c>
      <c r="X22" s="57">
        <v>40.5</v>
      </c>
      <c r="Y22" s="57">
        <v>40.5</v>
      </c>
      <c r="Z22" s="57">
        <v>40.5</v>
      </c>
      <c r="AA22" s="57">
        <v>40.5</v>
      </c>
      <c r="AB22" s="57">
        <v>41.5</v>
      </c>
      <c r="AC22" s="57">
        <v>41.5</v>
      </c>
      <c r="AD22" s="57">
        <v>41.5</v>
      </c>
      <c r="AE22" s="57">
        <v>41.5</v>
      </c>
      <c r="AF22" s="57">
        <v>41.5</v>
      </c>
      <c r="AG22" s="57">
        <v>41.5</v>
      </c>
      <c r="AH22" s="57">
        <v>42.34</v>
      </c>
      <c r="AI22" s="57">
        <v>42.65</v>
      </c>
      <c r="AJ22" s="57"/>
    </row>
    <row r="23" spans="1:36" x14ac:dyDescent="0.25">
      <c r="A23" s="42" t="s">
        <v>456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57">
        <v>0.94</v>
      </c>
      <c r="Q23" s="57">
        <v>0.94</v>
      </c>
      <c r="R23" s="57">
        <v>4.57</v>
      </c>
      <c r="S23" s="57">
        <v>5.48</v>
      </c>
      <c r="T23" s="57">
        <v>9.34</v>
      </c>
      <c r="U23" s="57">
        <v>17.52</v>
      </c>
      <c r="V23" s="57">
        <v>20.149999999999999</v>
      </c>
      <c r="W23" s="57">
        <v>22.99</v>
      </c>
      <c r="X23" s="57">
        <v>25.6</v>
      </c>
      <c r="Y23" s="57">
        <v>25.81</v>
      </c>
      <c r="Z23" s="57">
        <v>26.41</v>
      </c>
      <c r="AA23" s="57">
        <v>26.41</v>
      </c>
      <c r="AB23" s="57">
        <v>35.369999999999997</v>
      </c>
      <c r="AC23" s="57">
        <v>36.08</v>
      </c>
      <c r="AD23" s="57">
        <v>36.51</v>
      </c>
      <c r="AE23" s="57">
        <v>37.1</v>
      </c>
      <c r="AF23" s="57">
        <v>37.58</v>
      </c>
      <c r="AG23" s="57">
        <v>37.700000000000003</v>
      </c>
      <c r="AH23" s="57">
        <v>39.92</v>
      </c>
      <c r="AI23" s="57">
        <v>41.25</v>
      </c>
      <c r="AJ23" s="57"/>
    </row>
    <row r="24" spans="1:36" x14ac:dyDescent="0.25">
      <c r="A24" s="42" t="s">
        <v>457</v>
      </c>
      <c r="B24" s="60"/>
      <c r="C24" s="60"/>
      <c r="D24" s="60"/>
      <c r="E24" s="60"/>
      <c r="F24" s="60"/>
      <c r="G24" s="60"/>
      <c r="H24" s="60"/>
      <c r="I24" s="60"/>
      <c r="J24" s="57">
        <v>10.706</v>
      </c>
      <c r="K24" s="57">
        <v>10.706</v>
      </c>
      <c r="L24" s="57">
        <v>10.706</v>
      </c>
      <c r="M24" s="57">
        <v>10.706</v>
      </c>
      <c r="N24" s="57">
        <v>10.706</v>
      </c>
      <c r="O24" s="57">
        <v>10.706</v>
      </c>
      <c r="P24" s="57">
        <v>11.577</v>
      </c>
      <c r="Q24" s="57">
        <v>11.577</v>
      </c>
      <c r="R24" s="57">
        <v>11.577</v>
      </c>
      <c r="S24" s="57">
        <v>11.577</v>
      </c>
      <c r="T24" s="57">
        <v>11.776999999999999</v>
      </c>
      <c r="U24" s="57">
        <v>11.776999999999999</v>
      </c>
      <c r="V24" s="57">
        <v>11.776999999999999</v>
      </c>
      <c r="W24" s="57">
        <v>11.776999999999999</v>
      </c>
      <c r="X24" s="57">
        <v>11.776999999999999</v>
      </c>
      <c r="Y24" s="57">
        <v>11.776999999999999</v>
      </c>
      <c r="Z24" s="57">
        <v>11.776999999999999</v>
      </c>
      <c r="AA24" s="57">
        <v>11.776999999999999</v>
      </c>
      <c r="AB24" s="57">
        <v>11.776999999999999</v>
      </c>
      <c r="AC24" s="57">
        <v>11.776999999999999</v>
      </c>
      <c r="AD24" s="57">
        <v>11.776999999999999</v>
      </c>
      <c r="AE24" s="57">
        <v>11.776999999999999</v>
      </c>
      <c r="AF24" s="57">
        <v>11.776999999999999</v>
      </c>
      <c r="AG24" s="57">
        <v>11.776999999999999</v>
      </c>
      <c r="AH24" s="57">
        <v>11.776999999999999</v>
      </c>
      <c r="AI24" s="57">
        <v>11.98</v>
      </c>
      <c r="AJ24" s="57"/>
    </row>
    <row r="25" spans="1:36" x14ac:dyDescent="0.25">
      <c r="A25" s="42" t="s">
        <v>458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5.37</v>
      </c>
      <c r="L25" s="57">
        <v>6.39</v>
      </c>
      <c r="M25" s="57">
        <v>6.39</v>
      </c>
      <c r="N25" s="57">
        <v>6.39</v>
      </c>
      <c r="O25" s="57">
        <v>6.59</v>
      </c>
      <c r="P25" s="57">
        <v>7.38</v>
      </c>
      <c r="Q25" s="57">
        <v>7.38</v>
      </c>
      <c r="R25" s="57">
        <v>7.38</v>
      </c>
      <c r="S25" s="57">
        <v>7.7</v>
      </c>
      <c r="T25" s="57">
        <v>9.75</v>
      </c>
      <c r="U25" s="57">
        <v>9.75</v>
      </c>
      <c r="V25" s="57">
        <v>9.75</v>
      </c>
      <c r="W25" s="57">
        <v>10.08</v>
      </c>
      <c r="X25" s="57">
        <v>12.13</v>
      </c>
      <c r="Y25" s="57">
        <v>13.28</v>
      </c>
      <c r="Z25" s="57">
        <v>13.28</v>
      </c>
      <c r="AA25" s="57">
        <v>13.28</v>
      </c>
      <c r="AB25" s="57">
        <v>15.58</v>
      </c>
      <c r="AC25" s="57">
        <v>15.58</v>
      </c>
      <c r="AD25" s="57">
        <v>15.58</v>
      </c>
      <c r="AE25" s="57">
        <v>17.579999999999998</v>
      </c>
      <c r="AF25" s="57">
        <v>17.579999999999998</v>
      </c>
      <c r="AG25" s="57">
        <v>20.61</v>
      </c>
      <c r="AH25" s="57">
        <v>20.61</v>
      </c>
      <c r="AI25" s="57">
        <v>21.11</v>
      </c>
      <c r="AJ25" s="57"/>
    </row>
    <row r="26" spans="1:36" x14ac:dyDescent="0.25">
      <c r="A26" s="42" t="s">
        <v>459</v>
      </c>
      <c r="B26" s="57">
        <v>1.39</v>
      </c>
      <c r="C26" s="57">
        <v>1.39</v>
      </c>
      <c r="D26" s="57">
        <v>1.39</v>
      </c>
      <c r="E26" s="57">
        <v>1.39</v>
      </c>
      <c r="F26" s="57">
        <v>1.39</v>
      </c>
      <c r="G26" s="57">
        <v>1.39</v>
      </c>
      <c r="H26" s="57">
        <v>1.39</v>
      </c>
      <c r="I26" s="57">
        <v>1.44</v>
      </c>
      <c r="J26" s="57">
        <v>1.44</v>
      </c>
      <c r="K26" s="57">
        <v>1.44</v>
      </c>
      <c r="L26" s="57">
        <v>1.44</v>
      </c>
      <c r="M26" s="57">
        <v>1.44</v>
      </c>
      <c r="N26" s="57">
        <v>1.44</v>
      </c>
      <c r="O26" s="57">
        <v>1.44</v>
      </c>
      <c r="P26" s="57">
        <v>1.44</v>
      </c>
      <c r="Q26" s="57">
        <v>1.44</v>
      </c>
      <c r="R26" s="57">
        <v>1.44</v>
      </c>
      <c r="S26" s="57">
        <v>1.52</v>
      </c>
      <c r="T26" s="57">
        <v>1.93</v>
      </c>
      <c r="U26" s="57">
        <v>2.2000000000000002</v>
      </c>
      <c r="V26" s="57">
        <v>2.2000000000000002</v>
      </c>
      <c r="W26" s="57">
        <v>2.2000000000000002</v>
      </c>
      <c r="X26" s="57">
        <v>2.61</v>
      </c>
      <c r="Y26" s="57">
        <v>2.61</v>
      </c>
      <c r="Z26" s="57">
        <v>3.16</v>
      </c>
      <c r="AA26" s="57">
        <v>3.94</v>
      </c>
      <c r="AB26" s="57">
        <v>3.94</v>
      </c>
      <c r="AC26" s="57">
        <v>3.94</v>
      </c>
      <c r="AD26" s="57">
        <v>3.94</v>
      </c>
      <c r="AE26" s="57">
        <v>3.94</v>
      </c>
      <c r="AF26" s="57">
        <v>4.32</v>
      </c>
      <c r="AG26" s="57">
        <v>4.4800000000000004</v>
      </c>
      <c r="AH26" s="57">
        <v>4.4800000000000004</v>
      </c>
      <c r="AI26" s="57">
        <v>4.4800000000000004</v>
      </c>
      <c r="AJ26" s="57"/>
    </row>
    <row r="27" spans="1:36" s="36" customFormat="1" x14ac:dyDescent="0.25">
      <c r="A27" s="43" t="s">
        <v>696</v>
      </c>
      <c r="B27" s="35">
        <f t="shared" ref="B27:AJ27" si="0">SUM(B2:B26)</f>
        <v>390.33100000000002</v>
      </c>
      <c r="C27" s="35">
        <f t="shared" si="0"/>
        <v>390.33100000000002</v>
      </c>
      <c r="D27" s="35">
        <f t="shared" si="0"/>
        <v>391.70100000000002</v>
      </c>
      <c r="E27" s="35">
        <f t="shared" si="0"/>
        <v>393.93099999999998</v>
      </c>
      <c r="F27" s="35">
        <f t="shared" si="0"/>
        <v>393.93099999999998</v>
      </c>
      <c r="G27" s="35">
        <f t="shared" si="0"/>
        <v>394.53100000000001</v>
      </c>
      <c r="H27" s="35">
        <f t="shared" si="0"/>
        <v>409.73099999999999</v>
      </c>
      <c r="I27" s="35">
        <f t="shared" si="0"/>
        <v>421.51100000000002</v>
      </c>
      <c r="J27" s="35">
        <f t="shared" si="0"/>
        <v>453.80700000000007</v>
      </c>
      <c r="K27" s="35">
        <f t="shared" si="0"/>
        <v>472.32700000000006</v>
      </c>
      <c r="L27" s="35">
        <f t="shared" si="0"/>
        <v>475.41700000000009</v>
      </c>
      <c r="M27" s="35">
        <f t="shared" si="0"/>
        <v>477.01700000000005</v>
      </c>
      <c r="N27" s="35">
        <f t="shared" si="0"/>
        <v>480.76700000000005</v>
      </c>
      <c r="O27" s="35">
        <f t="shared" si="0"/>
        <v>485.09700000000004</v>
      </c>
      <c r="P27" s="35">
        <f t="shared" si="0"/>
        <v>491.01800000000009</v>
      </c>
      <c r="Q27" s="35">
        <f t="shared" si="0"/>
        <v>494.99800000000005</v>
      </c>
      <c r="R27" s="35">
        <f t="shared" si="0"/>
        <v>501.35900000000009</v>
      </c>
      <c r="S27" s="35">
        <f t="shared" si="0"/>
        <v>504.76900000000006</v>
      </c>
      <c r="T27" s="35">
        <f t="shared" si="0"/>
        <v>516.15899999999999</v>
      </c>
      <c r="U27" s="35">
        <f t="shared" si="0"/>
        <v>530.98900000000003</v>
      </c>
      <c r="V27" s="35">
        <f t="shared" si="0"/>
        <v>536.85900000000015</v>
      </c>
      <c r="W27" s="35">
        <f t="shared" si="0"/>
        <v>580.61900000000026</v>
      </c>
      <c r="X27" s="35">
        <f t="shared" si="0"/>
        <v>587.58900000000017</v>
      </c>
      <c r="Y27" s="35">
        <f t="shared" si="0"/>
        <v>594.61900000000003</v>
      </c>
      <c r="Z27" s="35">
        <f t="shared" si="0"/>
        <v>603.64899999999989</v>
      </c>
      <c r="AA27" s="35">
        <f t="shared" si="0"/>
        <v>611.88900000000001</v>
      </c>
      <c r="AB27" s="35">
        <f t="shared" si="0"/>
        <v>628.7890000000001</v>
      </c>
      <c r="AC27" s="35">
        <f t="shared" si="0"/>
        <v>652.82400000000018</v>
      </c>
      <c r="AD27" s="35">
        <f t="shared" si="0"/>
        <v>660.49400000000014</v>
      </c>
      <c r="AE27" s="35">
        <f t="shared" si="0"/>
        <v>671.89400000000012</v>
      </c>
      <c r="AF27" s="35">
        <f t="shared" si="0"/>
        <v>678.02400000000011</v>
      </c>
      <c r="AG27" s="35">
        <f t="shared" si="0"/>
        <v>685.80400000000009</v>
      </c>
      <c r="AH27" s="35">
        <f t="shared" si="0"/>
        <v>692.55399999999997</v>
      </c>
      <c r="AI27" s="35">
        <f t="shared" si="0"/>
        <v>697.34699999999987</v>
      </c>
      <c r="AJ27" s="35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3"/>
  <sheetViews>
    <sheetView zoomScale="70" zoomScaleNormal="70" workbookViewId="0">
      <selection activeCell="AJ1" sqref="AJ1"/>
    </sheetView>
  </sheetViews>
  <sheetFormatPr defaultRowHeight="14.25" x14ac:dyDescent="0.25"/>
  <cols>
    <col min="1" max="1" width="45.42578125" style="22" customWidth="1"/>
    <col min="2" max="10" width="9.140625" style="22"/>
    <col min="11" max="11" width="9.140625" style="22" customWidth="1"/>
    <col min="12" max="16384" width="9.140625" style="22"/>
  </cols>
  <sheetData>
    <row r="1" spans="1:36" ht="17.25" x14ac:dyDescent="0.25">
      <c r="A1" s="20" t="s">
        <v>20</v>
      </c>
      <c r="B1" s="56" t="s">
        <v>149</v>
      </c>
      <c r="C1" s="56" t="s">
        <v>150</v>
      </c>
      <c r="D1" s="56" t="s">
        <v>151</v>
      </c>
      <c r="E1" s="56" t="s">
        <v>152</v>
      </c>
      <c r="F1" s="56" t="s">
        <v>153</v>
      </c>
      <c r="G1" s="56" t="s">
        <v>154</v>
      </c>
      <c r="H1" s="56" t="s">
        <v>155</v>
      </c>
      <c r="I1" s="56" t="s">
        <v>156</v>
      </c>
      <c r="J1" s="56" t="s">
        <v>157</v>
      </c>
      <c r="K1" s="56" t="s">
        <v>158</v>
      </c>
      <c r="L1" s="56" t="s">
        <v>159</v>
      </c>
      <c r="M1" s="56" t="s">
        <v>160</v>
      </c>
      <c r="N1" s="56" t="s">
        <v>161</v>
      </c>
      <c r="O1" s="56" t="s">
        <v>162</v>
      </c>
      <c r="P1" s="56" t="s">
        <v>163</v>
      </c>
      <c r="Q1" s="56" t="s">
        <v>164</v>
      </c>
      <c r="R1" s="56" t="s">
        <v>165</v>
      </c>
      <c r="S1" s="56" t="s">
        <v>166</v>
      </c>
      <c r="T1" s="56" t="s">
        <v>167</v>
      </c>
      <c r="U1" s="56" t="s">
        <v>168</v>
      </c>
      <c r="V1" s="56" t="s">
        <v>169</v>
      </c>
      <c r="W1" s="56" t="s">
        <v>170</v>
      </c>
      <c r="X1" s="56" t="s">
        <v>171</v>
      </c>
      <c r="Y1" s="56" t="s">
        <v>172</v>
      </c>
      <c r="Z1" s="56" t="s">
        <v>173</v>
      </c>
      <c r="AA1" s="56" t="s">
        <v>174</v>
      </c>
      <c r="AB1" s="56" t="s">
        <v>175</v>
      </c>
      <c r="AC1" s="56" t="s">
        <v>176</v>
      </c>
      <c r="AD1" s="56" t="s">
        <v>177</v>
      </c>
      <c r="AE1" s="56" t="s">
        <v>178</v>
      </c>
      <c r="AF1" s="56" t="s">
        <v>179</v>
      </c>
      <c r="AG1" s="56" t="s">
        <v>180</v>
      </c>
      <c r="AH1" s="56" t="s">
        <v>561</v>
      </c>
      <c r="AI1" s="56" t="s">
        <v>678</v>
      </c>
      <c r="AJ1" s="56" t="s">
        <v>695</v>
      </c>
    </row>
    <row r="2" spans="1:36" ht="15" thickBot="1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3"/>
    </row>
    <row r="3" spans="1:36" s="36" customFormat="1" ht="15" thickBot="1" x14ac:dyDescent="0.3">
      <c r="A3" s="51"/>
      <c r="B3" s="58">
        <v>2442.3000000000002</v>
      </c>
      <c r="C3" s="59">
        <v>2443</v>
      </c>
      <c r="D3" s="59">
        <v>2443.6999999999998</v>
      </c>
      <c r="E3" s="59">
        <v>2444.4</v>
      </c>
      <c r="F3" s="59">
        <v>2445.1</v>
      </c>
      <c r="G3" s="59">
        <v>2445.8000000000002</v>
      </c>
      <c r="H3" s="59">
        <v>2446.5</v>
      </c>
      <c r="I3" s="59">
        <v>2447.1999999999998</v>
      </c>
      <c r="J3" s="59">
        <v>2447.9</v>
      </c>
      <c r="K3" s="59">
        <v>2448.6</v>
      </c>
      <c r="L3" s="59">
        <v>2449.3000000000002</v>
      </c>
      <c r="M3" s="59">
        <v>2450</v>
      </c>
      <c r="N3" s="59">
        <v>2451</v>
      </c>
      <c r="O3" s="59">
        <v>2452</v>
      </c>
      <c r="P3" s="59">
        <v>2454</v>
      </c>
      <c r="Q3" s="59">
        <v>2455</v>
      </c>
      <c r="R3" s="59">
        <v>2457</v>
      </c>
      <c r="S3" s="59">
        <v>2458</v>
      </c>
      <c r="T3" s="59">
        <v>2459</v>
      </c>
      <c r="U3" s="59">
        <v>2461</v>
      </c>
      <c r="V3" s="59">
        <v>2463</v>
      </c>
      <c r="W3" s="59">
        <v>2464</v>
      </c>
      <c r="X3" s="59">
        <v>2466</v>
      </c>
      <c r="Y3" s="59">
        <v>2470</v>
      </c>
      <c r="Z3" s="59">
        <v>2474</v>
      </c>
      <c r="AA3" s="59">
        <v>2477</v>
      </c>
      <c r="AB3" s="59">
        <v>2482</v>
      </c>
      <c r="AC3" s="59">
        <v>2488</v>
      </c>
      <c r="AD3" s="59">
        <v>2491</v>
      </c>
      <c r="AE3" s="59">
        <v>2496</v>
      </c>
      <c r="AF3" s="59">
        <v>2500</v>
      </c>
      <c r="AG3" s="59">
        <v>2505</v>
      </c>
      <c r="AH3" s="59">
        <v>2513</v>
      </c>
      <c r="AI3" s="59">
        <v>2518</v>
      </c>
      <c r="AJ3" s="5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5"/>
  <sheetViews>
    <sheetView zoomScale="70" zoomScaleNormal="70" workbookViewId="0">
      <selection activeCell="B2" sqref="B2:AJ34"/>
    </sheetView>
  </sheetViews>
  <sheetFormatPr defaultRowHeight="14.25" x14ac:dyDescent="0.25"/>
  <cols>
    <col min="1" max="1" width="37" customWidth="1"/>
  </cols>
  <sheetData>
    <row r="1" spans="1:36" ht="17.25" x14ac:dyDescent="0.25">
      <c r="A1" s="1" t="s">
        <v>1</v>
      </c>
      <c r="B1" s="4" t="s">
        <v>149</v>
      </c>
      <c r="C1" s="4" t="s">
        <v>150</v>
      </c>
      <c r="D1" s="4" t="s">
        <v>151</v>
      </c>
      <c r="E1" s="4" t="s">
        <v>152</v>
      </c>
      <c r="F1" s="4" t="s">
        <v>153</v>
      </c>
      <c r="G1" s="4" t="s">
        <v>154</v>
      </c>
      <c r="H1" s="4" t="s">
        <v>155</v>
      </c>
      <c r="I1" s="4" t="s">
        <v>156</v>
      </c>
      <c r="J1" s="4" t="s">
        <v>157</v>
      </c>
      <c r="K1" s="4" t="s">
        <v>158</v>
      </c>
      <c r="L1" s="4" t="s">
        <v>159</v>
      </c>
      <c r="M1" s="4" t="s">
        <v>160</v>
      </c>
      <c r="N1" s="4" t="s">
        <v>161</v>
      </c>
      <c r="O1" s="4" t="s">
        <v>162</v>
      </c>
      <c r="P1" s="4" t="s">
        <v>163</v>
      </c>
      <c r="Q1" s="4" t="s">
        <v>164</v>
      </c>
      <c r="R1" s="4" t="s">
        <v>165</v>
      </c>
      <c r="S1" s="4" t="s">
        <v>166</v>
      </c>
      <c r="T1" s="4" t="s">
        <v>167</v>
      </c>
      <c r="U1" s="4" t="s">
        <v>168</v>
      </c>
      <c r="V1" s="4" t="s">
        <v>169</v>
      </c>
      <c r="W1" s="4" t="s">
        <v>170</v>
      </c>
      <c r="X1" s="4" t="s">
        <v>171</v>
      </c>
      <c r="Y1" s="4" t="s">
        <v>172</v>
      </c>
      <c r="Z1" s="4" t="s">
        <v>173</v>
      </c>
      <c r="AA1" s="4" t="s">
        <v>174</v>
      </c>
      <c r="AB1" s="4" t="s">
        <v>175</v>
      </c>
      <c r="AC1" s="4" t="s">
        <v>176</v>
      </c>
      <c r="AD1" s="4" t="s">
        <v>177</v>
      </c>
      <c r="AE1" s="4" t="s">
        <v>178</v>
      </c>
      <c r="AF1" s="4" t="s">
        <v>179</v>
      </c>
      <c r="AG1" s="4" t="s">
        <v>180</v>
      </c>
      <c r="AH1" s="4" t="s">
        <v>561</v>
      </c>
      <c r="AI1" s="4" t="s">
        <v>678</v>
      </c>
      <c r="AJ1" s="4" t="s">
        <v>695</v>
      </c>
    </row>
    <row r="2" spans="1:36" x14ac:dyDescent="0.25">
      <c r="A2" s="18" t="s">
        <v>118</v>
      </c>
      <c r="B2" s="76"/>
      <c r="C2" s="76"/>
      <c r="D2" s="76"/>
      <c r="E2" s="76"/>
      <c r="F2" s="76"/>
      <c r="G2" s="76"/>
      <c r="H2" s="76"/>
      <c r="I2" s="76"/>
      <c r="J2" s="77" t="s">
        <v>601</v>
      </c>
      <c r="K2" s="77">
        <v>36</v>
      </c>
      <c r="L2" s="77" t="s">
        <v>602</v>
      </c>
      <c r="M2" s="77" t="s">
        <v>603</v>
      </c>
      <c r="N2" s="77" t="s">
        <v>604</v>
      </c>
      <c r="O2" s="77" t="s">
        <v>605</v>
      </c>
      <c r="P2" s="77" t="s">
        <v>606</v>
      </c>
      <c r="Q2" s="77" t="s">
        <v>607</v>
      </c>
      <c r="R2" s="77" t="s">
        <v>608</v>
      </c>
      <c r="S2" s="77" t="s">
        <v>609</v>
      </c>
      <c r="T2" s="77" t="s">
        <v>610</v>
      </c>
      <c r="U2" s="77" t="s">
        <v>611</v>
      </c>
      <c r="V2" s="77" t="s">
        <v>612</v>
      </c>
      <c r="W2" s="77" t="s">
        <v>613</v>
      </c>
      <c r="X2" s="77" t="s">
        <v>614</v>
      </c>
      <c r="Y2" s="77" t="s">
        <v>615</v>
      </c>
      <c r="Z2" s="77" t="s">
        <v>616</v>
      </c>
      <c r="AA2" s="77" t="s">
        <v>617</v>
      </c>
      <c r="AB2" s="77" t="s">
        <v>618</v>
      </c>
      <c r="AC2" s="77" t="s">
        <v>619</v>
      </c>
      <c r="AD2" s="77" t="s">
        <v>620</v>
      </c>
      <c r="AE2" s="77" t="s">
        <v>621</v>
      </c>
      <c r="AF2" s="77" t="s">
        <v>622</v>
      </c>
      <c r="AG2" s="77">
        <v>87.96</v>
      </c>
      <c r="AH2" s="77">
        <v>88.92</v>
      </c>
      <c r="AI2" s="77">
        <v>90.643000000000001</v>
      </c>
      <c r="AJ2" s="78"/>
    </row>
    <row r="3" spans="1:36" x14ac:dyDescent="0.25">
      <c r="A3" s="2" t="s">
        <v>119</v>
      </c>
      <c r="B3" s="77">
        <v>0</v>
      </c>
      <c r="C3" s="77">
        <v>0</v>
      </c>
      <c r="D3" s="77">
        <v>0</v>
      </c>
      <c r="E3" s="77">
        <v>0</v>
      </c>
      <c r="F3" s="77">
        <v>0</v>
      </c>
      <c r="G3" s="77">
        <v>0</v>
      </c>
      <c r="H3" s="77">
        <v>1</v>
      </c>
      <c r="I3" s="77">
        <f>H3+2.5</f>
        <v>3.5</v>
      </c>
      <c r="J3" s="77">
        <f>I3+2.3</f>
        <v>5.8</v>
      </c>
      <c r="K3" s="77">
        <f>J3+1.85</f>
        <v>7.65</v>
      </c>
      <c r="L3" s="77">
        <f>K3+1.2</f>
        <v>8.85</v>
      </c>
      <c r="M3" s="77">
        <f>L3+2</f>
        <v>10.85</v>
      </c>
      <c r="N3" s="77">
        <f>M3+1.8</f>
        <v>12.65</v>
      </c>
      <c r="O3" s="77">
        <f>N3+1.5</f>
        <v>14.15</v>
      </c>
      <c r="P3" s="77">
        <f>O3+3</f>
        <v>17.149999999999999</v>
      </c>
      <c r="Q3" s="77">
        <f>P3+1.45</f>
        <v>18.599999999999998</v>
      </c>
      <c r="R3" s="77">
        <f>Q3+1.7</f>
        <v>20.299999999999997</v>
      </c>
      <c r="S3" s="77">
        <f>R3+1.6</f>
        <v>21.9</v>
      </c>
      <c r="T3" s="77">
        <f>S3+1.3</f>
        <v>23.2</v>
      </c>
      <c r="U3" s="77">
        <f>T3+0.65</f>
        <v>23.849999999999998</v>
      </c>
      <c r="V3" s="77">
        <f>U3+0.2</f>
        <v>24.049999999999997</v>
      </c>
      <c r="W3" s="77">
        <f>V3+0.5</f>
        <v>24.549999999999997</v>
      </c>
      <c r="X3" s="77">
        <f>W3+0.65</f>
        <v>25.199999999999996</v>
      </c>
      <c r="Y3" s="77">
        <f>X3+0.75</f>
        <v>25.949999999999996</v>
      </c>
      <c r="Z3" s="77">
        <f>Y3+1.45</f>
        <v>27.399999999999995</v>
      </c>
      <c r="AA3" s="77">
        <f>Z3+1.3</f>
        <v>28.699999999999996</v>
      </c>
      <c r="AB3" s="77">
        <f>AA3+0.8</f>
        <v>29.499999999999996</v>
      </c>
      <c r="AC3" s="77">
        <f>AB3+1.45</f>
        <v>30.949999999999996</v>
      </c>
      <c r="AD3" s="77">
        <f>AC3+4.83</f>
        <v>35.779999999999994</v>
      </c>
      <c r="AE3" s="77">
        <f>AD3+4.88</f>
        <v>40.659999999999997</v>
      </c>
      <c r="AF3" s="77">
        <f>AE3+1.5</f>
        <v>42.16</v>
      </c>
      <c r="AG3" s="77">
        <f>AF3+0.7</f>
        <v>42.86</v>
      </c>
      <c r="AH3" s="77">
        <v>43.62</v>
      </c>
      <c r="AI3" s="77">
        <v>43.62</v>
      </c>
      <c r="AJ3" s="78"/>
    </row>
    <row r="4" spans="1:36" x14ac:dyDescent="0.25">
      <c r="A4" s="18" t="s">
        <v>120</v>
      </c>
      <c r="B4" s="76"/>
      <c r="C4" s="76"/>
      <c r="D4" s="76"/>
      <c r="E4" s="76"/>
      <c r="F4" s="76"/>
      <c r="G4" s="77">
        <v>3.8</v>
      </c>
      <c r="H4" s="77">
        <v>4.7</v>
      </c>
      <c r="I4" s="77">
        <v>8.9</v>
      </c>
      <c r="J4" s="77">
        <v>13.9</v>
      </c>
      <c r="K4" s="77">
        <v>16.100000000000001</v>
      </c>
      <c r="L4" s="77">
        <v>17.600000000000001</v>
      </c>
      <c r="M4" s="77">
        <v>19.5</v>
      </c>
      <c r="N4" s="77">
        <v>21.2</v>
      </c>
      <c r="O4" s="77">
        <v>21.9</v>
      </c>
      <c r="P4" s="77">
        <v>22.8</v>
      </c>
      <c r="Q4" s="77">
        <v>23.7</v>
      </c>
      <c r="R4" s="77">
        <v>25.1</v>
      </c>
      <c r="S4" s="77">
        <v>27.9</v>
      </c>
      <c r="T4" s="77">
        <v>32.299999999999997</v>
      </c>
      <c r="U4" s="77">
        <v>33</v>
      </c>
      <c r="V4" s="77">
        <v>34</v>
      </c>
      <c r="W4" s="77">
        <v>35.200000000000003</v>
      </c>
      <c r="X4" s="77">
        <v>38.4</v>
      </c>
      <c r="Y4" s="77">
        <v>40.5</v>
      </c>
      <c r="Z4" s="77">
        <v>41.7</v>
      </c>
      <c r="AA4" s="77">
        <v>43.4</v>
      </c>
      <c r="AB4" s="77">
        <v>46</v>
      </c>
      <c r="AC4" s="77">
        <v>48.7</v>
      </c>
      <c r="AD4" s="77">
        <v>53.4</v>
      </c>
      <c r="AE4" s="77">
        <v>54.8</v>
      </c>
      <c r="AF4" s="77">
        <v>56.9</v>
      </c>
      <c r="AG4" s="77">
        <v>58.4</v>
      </c>
      <c r="AH4" s="79">
        <v>60.2</v>
      </c>
      <c r="AI4" s="79">
        <v>60.88</v>
      </c>
      <c r="AJ4" s="78"/>
    </row>
    <row r="5" spans="1:36" x14ac:dyDescent="0.25">
      <c r="A5" s="18" t="s">
        <v>121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7">
        <v>65.053399999999996</v>
      </c>
      <c r="W5" s="77">
        <v>67.710400000000007</v>
      </c>
      <c r="X5" s="77">
        <v>68.9024</v>
      </c>
      <c r="Y5" s="77">
        <v>70.102400000000003</v>
      </c>
      <c r="Z5" s="77">
        <v>70.102400000000003</v>
      </c>
      <c r="AA5" s="77">
        <v>70.239400000000003</v>
      </c>
      <c r="AB5" s="77">
        <v>70.683899999999994</v>
      </c>
      <c r="AC5" s="77">
        <v>71.116100000000003</v>
      </c>
      <c r="AD5" s="77">
        <v>73.777100000000004</v>
      </c>
      <c r="AE5" s="77">
        <v>74.731099999999998</v>
      </c>
      <c r="AF5" s="77">
        <v>76.225849999999994</v>
      </c>
      <c r="AG5" s="77">
        <v>77.543850000000006</v>
      </c>
      <c r="AH5" s="77">
        <v>80.23</v>
      </c>
      <c r="AI5" s="77">
        <v>80.97</v>
      </c>
      <c r="AJ5" s="78"/>
    </row>
    <row r="6" spans="1:36" x14ac:dyDescent="0.25">
      <c r="A6" s="18" t="s">
        <v>122</v>
      </c>
      <c r="B6" s="77">
        <v>7.96</v>
      </c>
      <c r="C6" s="77">
        <v>11.23</v>
      </c>
      <c r="D6" s="77">
        <v>13.98</v>
      </c>
      <c r="E6" s="77">
        <v>15.68</v>
      </c>
      <c r="F6" s="77">
        <v>18.38</v>
      </c>
      <c r="G6" s="77">
        <v>20.28</v>
      </c>
      <c r="H6" s="77">
        <v>21.67</v>
      </c>
      <c r="I6" s="77">
        <v>23.29</v>
      </c>
      <c r="J6" s="77">
        <v>25.52</v>
      </c>
      <c r="K6" s="77">
        <v>26.57</v>
      </c>
      <c r="L6" s="77">
        <v>28.05</v>
      </c>
      <c r="M6" s="77">
        <v>29.08</v>
      </c>
      <c r="N6" s="77">
        <v>30.78</v>
      </c>
      <c r="O6" s="77">
        <v>32.46</v>
      </c>
      <c r="P6" s="77">
        <v>35.14</v>
      </c>
      <c r="Q6" s="77">
        <v>38.47</v>
      </c>
      <c r="R6" s="77">
        <v>40.409999999999997</v>
      </c>
      <c r="S6" s="77">
        <v>40.909999999999997</v>
      </c>
      <c r="T6" s="77">
        <v>45.56</v>
      </c>
      <c r="U6" s="77">
        <v>47.34</v>
      </c>
      <c r="V6" s="77">
        <v>51.84</v>
      </c>
      <c r="W6" s="77">
        <v>52.52</v>
      </c>
      <c r="X6" s="77">
        <v>53.64</v>
      </c>
      <c r="Y6" s="77">
        <v>54.02</v>
      </c>
      <c r="Z6" s="77">
        <v>54.47</v>
      </c>
      <c r="AA6" s="77">
        <v>55.67</v>
      </c>
      <c r="AB6" s="77">
        <v>57.94</v>
      </c>
      <c r="AC6" s="77">
        <v>60.02</v>
      </c>
      <c r="AD6" s="77">
        <v>64.02</v>
      </c>
      <c r="AE6" s="77">
        <v>68.31</v>
      </c>
      <c r="AF6" s="77">
        <v>69.209999999999994</v>
      </c>
      <c r="AG6" s="77">
        <v>72.06</v>
      </c>
      <c r="AH6" s="79">
        <v>75.36</v>
      </c>
      <c r="AI6" s="79">
        <v>75.36</v>
      </c>
      <c r="AJ6" s="78"/>
    </row>
    <row r="7" spans="1:36" ht="16.5" customHeight="1" x14ac:dyDescent="0.25">
      <c r="A7" s="18" t="s">
        <v>123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7">
        <v>61.32</v>
      </c>
      <c r="Z7" s="77">
        <v>61.48</v>
      </c>
      <c r="AA7" s="77">
        <v>62.08</v>
      </c>
      <c r="AB7" s="77">
        <v>63.33</v>
      </c>
      <c r="AC7" s="77">
        <v>63.83</v>
      </c>
      <c r="AD7" s="77">
        <v>64.180000000000007</v>
      </c>
      <c r="AE7" s="77">
        <v>66.38</v>
      </c>
      <c r="AF7" s="77">
        <v>67.91</v>
      </c>
      <c r="AG7" s="77">
        <v>68.680000000000007</v>
      </c>
      <c r="AH7" s="79">
        <v>69.739999999999995</v>
      </c>
      <c r="AI7" s="79">
        <v>70.13</v>
      </c>
      <c r="AJ7" s="78"/>
    </row>
    <row r="8" spans="1:36" x14ac:dyDescent="0.25">
      <c r="A8" s="18" t="s">
        <v>124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7">
        <v>8.0500000000000007</v>
      </c>
      <c r="N8" s="77">
        <v>8.0500000000000007</v>
      </c>
      <c r="O8" s="77">
        <v>8.0500000000000007</v>
      </c>
      <c r="P8" s="77">
        <f>M8+1.25</f>
        <v>9.3000000000000007</v>
      </c>
      <c r="Q8" s="77">
        <v>9.3000000000000007</v>
      </c>
      <c r="R8" s="77">
        <f>P8+0.31</f>
        <v>9.6100000000000012</v>
      </c>
      <c r="S8" s="77">
        <f>R8+4.5</f>
        <v>14.110000000000001</v>
      </c>
      <c r="T8" s="77">
        <f>2.21+S8</f>
        <v>16.32</v>
      </c>
      <c r="U8" s="77">
        <f>2.41+T8</f>
        <v>18.73</v>
      </c>
      <c r="V8" s="77">
        <f>1.55+U8</f>
        <v>20.28</v>
      </c>
      <c r="W8" s="77">
        <f>6+V8</f>
        <v>26.28</v>
      </c>
      <c r="X8" s="77">
        <f>2+W8</f>
        <v>28.28</v>
      </c>
      <c r="Y8" s="77">
        <v>28.28</v>
      </c>
      <c r="Z8" s="77">
        <v>28.28</v>
      </c>
      <c r="AA8" s="77">
        <v>28.28</v>
      </c>
      <c r="AB8" s="77">
        <v>28.28</v>
      </c>
      <c r="AC8" s="77">
        <v>28.28</v>
      </c>
      <c r="AD8" s="77">
        <f>0.89+X8</f>
        <v>29.17</v>
      </c>
      <c r="AE8" s="77">
        <v>29.17</v>
      </c>
      <c r="AF8" s="77">
        <f>0.4+AD8</f>
        <v>29.57</v>
      </c>
      <c r="AG8" s="77">
        <f>0.73+AF8</f>
        <v>30.3</v>
      </c>
      <c r="AH8" s="77">
        <v>30.3</v>
      </c>
      <c r="AI8" s="77">
        <v>30.3</v>
      </c>
      <c r="AJ8" s="78"/>
    </row>
    <row r="9" spans="1:36" x14ac:dyDescent="0.25">
      <c r="A9" s="2" t="s">
        <v>125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7">
        <v>112</v>
      </c>
      <c r="AH9" s="77">
        <v>112.89</v>
      </c>
      <c r="AI9" s="77">
        <v>112.89</v>
      </c>
      <c r="AJ9" s="78"/>
    </row>
    <row r="10" spans="1:36" x14ac:dyDescent="0.25">
      <c r="A10" s="18" t="s">
        <v>126</v>
      </c>
      <c r="B10" s="76"/>
      <c r="C10" s="76"/>
      <c r="D10" s="76"/>
      <c r="E10" s="76"/>
      <c r="F10" s="76"/>
      <c r="G10" s="76"/>
      <c r="H10" s="76"/>
      <c r="I10" s="76"/>
      <c r="J10" s="77">
        <v>15.5</v>
      </c>
      <c r="K10" s="77">
        <v>15.5</v>
      </c>
      <c r="L10" s="77">
        <v>17.7</v>
      </c>
      <c r="M10" s="77">
        <v>19.95</v>
      </c>
      <c r="N10" s="77">
        <v>19.95</v>
      </c>
      <c r="O10" s="77">
        <v>19.95</v>
      </c>
      <c r="P10" s="77">
        <v>21.24</v>
      </c>
      <c r="Q10" s="77">
        <v>26.78</v>
      </c>
      <c r="R10" s="77">
        <v>32.494999999999997</v>
      </c>
      <c r="S10" s="77">
        <v>32.494999999999997</v>
      </c>
      <c r="T10" s="77">
        <v>35.75</v>
      </c>
      <c r="U10" s="77">
        <v>35.75</v>
      </c>
      <c r="V10" s="77">
        <v>36</v>
      </c>
      <c r="W10" s="77">
        <v>36</v>
      </c>
      <c r="X10" s="77">
        <v>37.1</v>
      </c>
      <c r="Y10" s="77">
        <v>37.625</v>
      </c>
      <c r="Z10" s="77">
        <v>39.274999999999999</v>
      </c>
      <c r="AA10" s="77">
        <v>39.256999999999998</v>
      </c>
      <c r="AB10" s="77">
        <v>39.9</v>
      </c>
      <c r="AC10" s="77">
        <v>40.325000000000003</v>
      </c>
      <c r="AD10" s="77">
        <v>40.325000000000003</v>
      </c>
      <c r="AE10" s="77">
        <v>41.215000000000003</v>
      </c>
      <c r="AF10" s="77">
        <v>41.215000000000003</v>
      </c>
      <c r="AG10" s="77">
        <v>41.215000000000003</v>
      </c>
      <c r="AH10" s="77">
        <v>41.215000000000003</v>
      </c>
      <c r="AI10" s="77">
        <v>41.215000000000003</v>
      </c>
      <c r="AJ10" s="78"/>
    </row>
    <row r="11" spans="1:36" x14ac:dyDescent="0.25">
      <c r="A11" s="18" t="s">
        <v>127</v>
      </c>
      <c r="B11" s="77">
        <v>5.91</v>
      </c>
      <c r="C11" s="77">
        <v>6.56</v>
      </c>
      <c r="D11" s="77">
        <v>7.14</v>
      </c>
      <c r="E11" s="77">
        <v>7.84</v>
      </c>
      <c r="F11" s="77">
        <v>8.94</v>
      </c>
      <c r="G11" s="77">
        <v>9.74</v>
      </c>
      <c r="H11" s="77">
        <v>11.04</v>
      </c>
      <c r="I11" s="77">
        <v>12.04</v>
      </c>
      <c r="J11" s="77">
        <v>13.24</v>
      </c>
      <c r="K11" s="77">
        <v>13.92</v>
      </c>
      <c r="L11" s="77">
        <v>15.12</v>
      </c>
      <c r="M11" s="77">
        <v>16.22</v>
      </c>
      <c r="N11" s="77">
        <v>17.52</v>
      </c>
      <c r="O11" s="77">
        <v>18.72</v>
      </c>
      <c r="P11" s="77">
        <v>19.420000000000002</v>
      </c>
      <c r="Q11" s="77">
        <v>20.72</v>
      </c>
      <c r="R11" s="77">
        <v>21.82</v>
      </c>
      <c r="S11" s="77">
        <v>22.52</v>
      </c>
      <c r="T11" s="77">
        <v>23.82</v>
      </c>
      <c r="U11" s="77">
        <v>25.22</v>
      </c>
      <c r="V11" s="77">
        <v>26.32</v>
      </c>
      <c r="W11" s="77">
        <v>27.3</v>
      </c>
      <c r="X11" s="77">
        <v>28.55</v>
      </c>
      <c r="Y11" s="77">
        <v>30.15</v>
      </c>
      <c r="Z11" s="77">
        <v>31</v>
      </c>
      <c r="AA11" s="77">
        <v>31.5</v>
      </c>
      <c r="AB11" s="77">
        <v>32.43</v>
      </c>
      <c r="AC11" s="77">
        <v>33.33</v>
      </c>
      <c r="AD11" s="77">
        <v>34.630000000000003</v>
      </c>
      <c r="AE11" s="77">
        <v>36.130000000000003</v>
      </c>
      <c r="AF11" s="77">
        <v>37.630000000000003</v>
      </c>
      <c r="AG11" s="77">
        <v>39.03</v>
      </c>
      <c r="AH11" s="79">
        <v>41.14</v>
      </c>
      <c r="AI11" s="79">
        <v>42.87</v>
      </c>
      <c r="AJ11" s="78"/>
    </row>
    <row r="12" spans="1:36" x14ac:dyDescent="0.25">
      <c r="A12" s="18" t="s">
        <v>128</v>
      </c>
      <c r="B12" s="76"/>
      <c r="C12" s="76"/>
      <c r="D12" s="76"/>
      <c r="E12" s="76"/>
      <c r="F12" s="76"/>
      <c r="G12" s="77">
        <v>1.1499999999999999</v>
      </c>
      <c r="H12" s="77">
        <v>2.5</v>
      </c>
      <c r="I12" s="77">
        <v>6.45</v>
      </c>
      <c r="J12" s="77">
        <v>6.45</v>
      </c>
      <c r="K12" s="77">
        <v>6.45</v>
      </c>
      <c r="L12" s="77">
        <v>6.45</v>
      </c>
      <c r="M12" s="77">
        <v>7.25</v>
      </c>
      <c r="N12" s="77">
        <v>7.25</v>
      </c>
      <c r="O12" s="77">
        <v>7.25</v>
      </c>
      <c r="P12" s="77">
        <v>9.8879999999999999</v>
      </c>
      <c r="Q12" s="77">
        <v>10.048</v>
      </c>
      <c r="R12" s="77">
        <v>10.048</v>
      </c>
      <c r="S12" s="77">
        <v>10.048</v>
      </c>
      <c r="T12" s="77">
        <v>12.334</v>
      </c>
      <c r="U12" s="77">
        <v>13.334</v>
      </c>
      <c r="V12" s="77">
        <v>13.334</v>
      </c>
      <c r="W12" s="77">
        <v>14.539</v>
      </c>
      <c r="X12" s="77">
        <v>14.539</v>
      </c>
      <c r="Y12" s="77">
        <v>16.138999999999999</v>
      </c>
      <c r="Z12" s="77">
        <v>17.651</v>
      </c>
      <c r="AA12" s="77">
        <v>19.63</v>
      </c>
      <c r="AB12" s="77">
        <v>21.012</v>
      </c>
      <c r="AC12" s="77">
        <v>22.111999999999998</v>
      </c>
      <c r="AD12" s="77">
        <v>24.219000000000001</v>
      </c>
      <c r="AE12" s="77">
        <v>24.469000000000001</v>
      </c>
      <c r="AF12" s="77">
        <v>24.469000000000001</v>
      </c>
      <c r="AG12" s="77">
        <v>24.969000000000001</v>
      </c>
      <c r="AH12" s="77">
        <v>24.969000000000001</v>
      </c>
      <c r="AI12" s="77">
        <v>26.07</v>
      </c>
      <c r="AJ12" s="78"/>
    </row>
    <row r="13" spans="1:36" x14ac:dyDescent="0.25">
      <c r="A13" s="18" t="s">
        <v>129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7">
        <v>22</v>
      </c>
      <c r="N13" s="77">
        <v>22</v>
      </c>
      <c r="O13" s="77">
        <v>27</v>
      </c>
      <c r="P13" s="77">
        <v>29</v>
      </c>
      <c r="Q13" s="77">
        <v>29</v>
      </c>
      <c r="R13" s="77">
        <v>30</v>
      </c>
      <c r="S13" s="77">
        <v>30</v>
      </c>
      <c r="T13" s="77">
        <v>30</v>
      </c>
      <c r="U13" s="77">
        <v>39.700000000000003</v>
      </c>
      <c r="V13" s="77">
        <v>39.700000000000003</v>
      </c>
      <c r="W13" s="77">
        <v>39.700000000000003</v>
      </c>
      <c r="X13" s="77">
        <v>39.700000000000003</v>
      </c>
      <c r="Y13" s="77">
        <v>41.2</v>
      </c>
      <c r="Z13" s="77">
        <v>41.2</v>
      </c>
      <c r="AA13" s="77">
        <v>44</v>
      </c>
      <c r="AB13" s="77">
        <v>44</v>
      </c>
      <c r="AC13" s="77">
        <v>46.3</v>
      </c>
      <c r="AD13" s="77">
        <v>46.3</v>
      </c>
      <c r="AE13" s="77">
        <v>47</v>
      </c>
      <c r="AF13" s="77">
        <v>47</v>
      </c>
      <c r="AG13" s="77">
        <v>48</v>
      </c>
      <c r="AH13" s="77">
        <v>48</v>
      </c>
      <c r="AI13" s="77">
        <v>48</v>
      </c>
      <c r="AJ13" s="78"/>
    </row>
    <row r="14" spans="1:36" x14ac:dyDescent="0.25">
      <c r="A14" s="18" t="s">
        <v>130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9">
        <v>117.64</v>
      </c>
      <c r="U14" s="79">
        <v>127.84</v>
      </c>
      <c r="V14" s="79">
        <v>130.47999999999999</v>
      </c>
      <c r="W14" s="79">
        <v>137.18</v>
      </c>
      <c r="X14" s="79">
        <v>138.59</v>
      </c>
      <c r="Y14" s="79">
        <v>140.29</v>
      </c>
      <c r="Z14" s="79">
        <v>143.09</v>
      </c>
      <c r="AA14" s="79">
        <v>146.79</v>
      </c>
      <c r="AB14" s="79">
        <v>149.63</v>
      </c>
      <c r="AC14" s="79">
        <v>151.58000000000001</v>
      </c>
      <c r="AD14" s="79">
        <v>156.37</v>
      </c>
      <c r="AE14" s="79">
        <v>162.79</v>
      </c>
      <c r="AF14" s="79">
        <v>165.62</v>
      </c>
      <c r="AG14" s="79">
        <v>172</v>
      </c>
      <c r="AH14" s="79">
        <v>172</v>
      </c>
      <c r="AI14" s="79">
        <v>177</v>
      </c>
      <c r="AJ14" s="78"/>
    </row>
    <row r="15" spans="1:36" x14ac:dyDescent="0.25">
      <c r="A15" s="18" t="s">
        <v>131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>
        <v>77.760000000000005</v>
      </c>
      <c r="Z15" s="76">
        <v>80.819999999999993</v>
      </c>
      <c r="AA15" s="77">
        <v>81.22</v>
      </c>
      <c r="AB15" s="77">
        <v>82.314999999999998</v>
      </c>
      <c r="AC15" s="77">
        <v>82.314999999999998</v>
      </c>
      <c r="AD15" s="77">
        <v>84.915000000000006</v>
      </c>
      <c r="AE15" s="77">
        <v>87.215000000000003</v>
      </c>
      <c r="AF15" s="77">
        <v>91.314999999999998</v>
      </c>
      <c r="AG15" s="77">
        <v>95</v>
      </c>
      <c r="AH15" s="79">
        <v>95</v>
      </c>
      <c r="AI15" s="79">
        <v>95</v>
      </c>
      <c r="AJ15" s="78"/>
    </row>
    <row r="16" spans="1:36" x14ac:dyDescent="0.25">
      <c r="A16" s="18" t="s">
        <v>132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7">
        <v>33.457999999999998</v>
      </c>
      <c r="AA16" s="77">
        <v>33.457999999999998</v>
      </c>
      <c r="AB16" s="77">
        <v>33.457999999999998</v>
      </c>
      <c r="AC16" s="77">
        <v>33.457999999999998</v>
      </c>
      <c r="AD16" s="77">
        <v>33.457999999999998</v>
      </c>
      <c r="AE16" s="77">
        <v>37.970999999999997</v>
      </c>
      <c r="AF16" s="77">
        <v>37.970999999999997</v>
      </c>
      <c r="AG16" s="77">
        <v>39.970999999999997</v>
      </c>
      <c r="AH16" s="77">
        <v>39.970999999999997</v>
      </c>
      <c r="AI16" s="77">
        <v>39.970999999999997</v>
      </c>
      <c r="AJ16" s="78"/>
    </row>
    <row r="17" spans="1:36" x14ac:dyDescent="0.25">
      <c r="A17" s="18" t="s">
        <v>133</v>
      </c>
      <c r="B17" s="77">
        <v>27.17</v>
      </c>
      <c r="C17" s="77">
        <v>27.87</v>
      </c>
      <c r="D17" s="77">
        <v>27.87</v>
      </c>
      <c r="E17" s="77">
        <v>27.87</v>
      </c>
      <c r="F17" s="77">
        <v>27.87</v>
      </c>
      <c r="G17" s="77">
        <v>31.22</v>
      </c>
      <c r="H17" s="77">
        <v>31.22</v>
      </c>
      <c r="I17" s="77">
        <v>31.22</v>
      </c>
      <c r="J17" s="77">
        <v>31.22</v>
      </c>
      <c r="K17" s="77">
        <v>31.83</v>
      </c>
      <c r="L17" s="77">
        <v>31.83</v>
      </c>
      <c r="M17" s="77">
        <v>31.83</v>
      </c>
      <c r="N17" s="77">
        <v>31.83</v>
      </c>
      <c r="O17" s="77">
        <v>31.83</v>
      </c>
      <c r="P17" s="77">
        <v>32.159999999999997</v>
      </c>
      <c r="Q17" s="77">
        <v>32.159999999999997</v>
      </c>
      <c r="R17" s="77">
        <v>36.79</v>
      </c>
      <c r="S17" s="77">
        <v>40.630000000000003</v>
      </c>
      <c r="T17" s="77">
        <v>40.630000000000003</v>
      </c>
      <c r="U17" s="77">
        <v>40.630000000000003</v>
      </c>
      <c r="V17" s="77">
        <v>46.03</v>
      </c>
      <c r="W17" s="77">
        <v>46.03</v>
      </c>
      <c r="X17" s="77">
        <v>46.03</v>
      </c>
      <c r="Y17" s="77">
        <v>46.79</v>
      </c>
      <c r="Z17" s="77">
        <v>46.79</v>
      </c>
      <c r="AA17" s="77">
        <v>46.99</v>
      </c>
      <c r="AB17" s="77">
        <v>46.99</v>
      </c>
      <c r="AC17" s="77">
        <v>47.65</v>
      </c>
      <c r="AD17" s="77">
        <v>49.52</v>
      </c>
      <c r="AE17" s="77">
        <v>49.52</v>
      </c>
      <c r="AF17" s="77">
        <v>50.05</v>
      </c>
      <c r="AG17" s="77">
        <v>50.97</v>
      </c>
      <c r="AH17" s="79">
        <v>51.41</v>
      </c>
      <c r="AI17" s="79">
        <v>51.96</v>
      </c>
      <c r="AJ17" s="78"/>
    </row>
    <row r="18" spans="1:36" x14ac:dyDescent="0.25">
      <c r="A18" s="18" t="s">
        <v>134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9">
        <v>33.054499999999997</v>
      </c>
      <c r="U18" s="79">
        <v>30.833500000000001</v>
      </c>
      <c r="V18" s="79">
        <v>40.7881</v>
      </c>
      <c r="W18" s="79">
        <v>50.482599999999998</v>
      </c>
      <c r="X18" s="79">
        <v>51.735999999999997</v>
      </c>
      <c r="Y18" s="79">
        <v>51.735999999999997</v>
      </c>
      <c r="Z18" s="79">
        <v>51.735999999999997</v>
      </c>
      <c r="AA18" s="79">
        <v>51.735999999999997</v>
      </c>
      <c r="AB18" s="79">
        <v>51.735999999999997</v>
      </c>
      <c r="AC18" s="79">
        <v>53.655999999999999</v>
      </c>
      <c r="AD18" s="79">
        <v>54.802</v>
      </c>
      <c r="AE18" s="79">
        <v>55.851999999999997</v>
      </c>
      <c r="AF18" s="79">
        <v>57.22</v>
      </c>
      <c r="AG18" s="79">
        <v>57.22</v>
      </c>
      <c r="AH18" s="79">
        <v>57.49</v>
      </c>
      <c r="AI18" s="79">
        <v>58.12</v>
      </c>
      <c r="AJ18" s="78"/>
    </row>
    <row r="19" spans="1:36" x14ac:dyDescent="0.25">
      <c r="A19" s="18" t="s">
        <v>650</v>
      </c>
      <c r="B19" s="77">
        <v>0.95</v>
      </c>
      <c r="C19" s="77">
        <v>1.827</v>
      </c>
      <c r="D19" s="77">
        <v>2.6269999999999998</v>
      </c>
      <c r="E19" s="77">
        <v>3.3769999999999998</v>
      </c>
      <c r="F19" s="77">
        <v>3.976</v>
      </c>
      <c r="G19" s="77">
        <v>4.9059999999999997</v>
      </c>
      <c r="H19" s="77">
        <v>5.7960000000000003</v>
      </c>
      <c r="I19" s="77">
        <v>6.1710000000000003</v>
      </c>
      <c r="J19" s="77">
        <v>6.6909999999999998</v>
      </c>
      <c r="K19" s="77">
        <v>7.5410000000000004</v>
      </c>
      <c r="L19" s="77">
        <v>8.2959999999999994</v>
      </c>
      <c r="M19" s="77">
        <v>8.6690000000000005</v>
      </c>
      <c r="N19" s="77">
        <v>9.19</v>
      </c>
      <c r="O19" s="77">
        <v>9.6750000000000007</v>
      </c>
      <c r="P19" s="77">
        <v>10.032999999999999</v>
      </c>
      <c r="Q19" s="77">
        <v>10.705</v>
      </c>
      <c r="R19" s="77">
        <v>11.324999999999999</v>
      </c>
      <c r="S19" s="77">
        <v>11.955</v>
      </c>
      <c r="T19" s="77">
        <v>12.475</v>
      </c>
      <c r="U19" s="77">
        <v>13.395</v>
      </c>
      <c r="V19" s="77">
        <v>17.977</v>
      </c>
      <c r="W19" s="77">
        <v>17.977</v>
      </c>
      <c r="X19" s="77">
        <v>18.792000000000002</v>
      </c>
      <c r="Y19" s="77">
        <v>24.446999999999999</v>
      </c>
      <c r="Z19" s="77">
        <v>24.896999999999998</v>
      </c>
      <c r="AA19" s="77">
        <v>24.896999999999998</v>
      </c>
      <c r="AB19" s="77">
        <v>26.727</v>
      </c>
      <c r="AC19" s="77">
        <v>26.797000000000001</v>
      </c>
      <c r="AD19" s="77">
        <v>27.681000000000001</v>
      </c>
      <c r="AE19" s="77">
        <v>28.513000000000002</v>
      </c>
      <c r="AF19" s="77">
        <v>29.183</v>
      </c>
      <c r="AG19" s="77">
        <v>29.295000000000002</v>
      </c>
      <c r="AH19" s="79">
        <v>29.46</v>
      </c>
      <c r="AI19" s="79">
        <v>30.3</v>
      </c>
      <c r="AJ19" s="78"/>
    </row>
    <row r="20" spans="1:36" x14ac:dyDescent="0.25">
      <c r="A20" s="18" t="s">
        <v>135</v>
      </c>
      <c r="B20" s="77">
        <v>0</v>
      </c>
      <c r="C20" s="77">
        <v>0</v>
      </c>
      <c r="D20" s="77">
        <v>0</v>
      </c>
      <c r="E20" s="77">
        <v>0</v>
      </c>
      <c r="F20" s="77">
        <v>1</v>
      </c>
      <c r="G20" s="77">
        <v>2</v>
      </c>
      <c r="H20" s="77">
        <v>4</v>
      </c>
      <c r="I20" s="77">
        <v>5</v>
      </c>
      <c r="J20" s="77">
        <v>7</v>
      </c>
      <c r="K20" s="77">
        <v>8</v>
      </c>
      <c r="L20" s="77">
        <v>9</v>
      </c>
      <c r="M20" s="77">
        <v>10</v>
      </c>
      <c r="N20" s="77">
        <v>11</v>
      </c>
      <c r="O20" s="77">
        <v>11</v>
      </c>
      <c r="P20" s="77">
        <v>11</v>
      </c>
      <c r="Q20" s="77">
        <v>21</v>
      </c>
      <c r="R20" s="77">
        <v>22</v>
      </c>
      <c r="S20" s="77">
        <v>31</v>
      </c>
      <c r="T20" s="77">
        <v>37</v>
      </c>
      <c r="U20" s="77">
        <v>40</v>
      </c>
      <c r="V20" s="77">
        <v>45</v>
      </c>
      <c r="W20" s="77">
        <v>46</v>
      </c>
      <c r="X20" s="77">
        <v>46</v>
      </c>
      <c r="Y20" s="77">
        <v>46</v>
      </c>
      <c r="Z20" s="77">
        <v>46</v>
      </c>
      <c r="AA20" s="77">
        <v>46</v>
      </c>
      <c r="AB20" s="77">
        <v>46</v>
      </c>
      <c r="AC20" s="77">
        <v>50</v>
      </c>
      <c r="AD20" s="77">
        <v>57</v>
      </c>
      <c r="AE20" s="77">
        <v>61</v>
      </c>
      <c r="AF20" s="77">
        <v>68</v>
      </c>
      <c r="AG20" s="77">
        <v>71</v>
      </c>
      <c r="AH20" s="77">
        <v>71</v>
      </c>
      <c r="AI20" s="77">
        <v>71.599999999999994</v>
      </c>
      <c r="AJ20" s="78"/>
    </row>
    <row r="21" spans="1:36" x14ac:dyDescent="0.25">
      <c r="A21" s="18" t="s">
        <v>136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6.12</v>
      </c>
      <c r="M21" s="77">
        <v>6.12</v>
      </c>
      <c r="N21" s="77">
        <v>6.12</v>
      </c>
      <c r="O21" s="77">
        <v>6.12</v>
      </c>
      <c r="P21" s="77">
        <v>10.039999999999999</v>
      </c>
      <c r="Q21" s="77">
        <v>16.489999999999998</v>
      </c>
      <c r="R21" s="77">
        <v>20.41</v>
      </c>
      <c r="S21" s="77" t="s">
        <v>625</v>
      </c>
      <c r="T21" s="77">
        <v>31.28</v>
      </c>
      <c r="U21" s="77">
        <v>35.090000000000003</v>
      </c>
      <c r="V21" s="77">
        <v>38.299999999999997</v>
      </c>
      <c r="W21" s="77">
        <v>38.299999999999997</v>
      </c>
      <c r="X21" s="77">
        <v>38.299999999999997</v>
      </c>
      <c r="Y21" s="77">
        <v>38.9</v>
      </c>
      <c r="Z21" s="77">
        <v>38.9</v>
      </c>
      <c r="AA21" s="77">
        <v>38.9</v>
      </c>
      <c r="AB21" s="77">
        <v>38.9</v>
      </c>
      <c r="AC21" s="77">
        <v>39.5</v>
      </c>
      <c r="AD21" s="77">
        <v>40.729999999999997</v>
      </c>
      <c r="AE21" s="77">
        <v>41.01</v>
      </c>
      <c r="AF21" s="77">
        <v>41.65</v>
      </c>
      <c r="AG21" s="77">
        <v>41.65</v>
      </c>
      <c r="AH21" s="77">
        <v>41.65</v>
      </c>
      <c r="AI21" s="77">
        <v>41.65</v>
      </c>
      <c r="AJ21" s="78"/>
    </row>
    <row r="22" spans="1:36" x14ac:dyDescent="0.25">
      <c r="A22" s="18" t="s">
        <v>137</v>
      </c>
      <c r="B22" s="79">
        <v>54.8</v>
      </c>
      <c r="C22" s="79">
        <v>54.8</v>
      </c>
      <c r="D22" s="79">
        <v>54.8</v>
      </c>
      <c r="E22" s="80">
        <v>54.8</v>
      </c>
      <c r="F22" s="79">
        <v>54.8</v>
      </c>
      <c r="G22" s="79">
        <v>61.8</v>
      </c>
      <c r="H22" s="79">
        <v>61.8</v>
      </c>
      <c r="I22" s="79">
        <v>62.5</v>
      </c>
      <c r="J22" s="79">
        <v>62.5</v>
      </c>
      <c r="K22" s="79">
        <v>64.5</v>
      </c>
      <c r="L22" s="79">
        <v>64.5</v>
      </c>
      <c r="M22" s="79">
        <v>64.5</v>
      </c>
      <c r="N22" s="79">
        <v>64.5</v>
      </c>
      <c r="O22" s="79">
        <v>64.5</v>
      </c>
      <c r="P22" s="79">
        <v>69.5</v>
      </c>
      <c r="Q22" s="79">
        <v>69.5</v>
      </c>
      <c r="R22" s="79">
        <v>69.5</v>
      </c>
      <c r="S22" s="79">
        <v>72.5</v>
      </c>
      <c r="T22" s="79">
        <v>72.5</v>
      </c>
      <c r="U22" s="79">
        <v>72.5</v>
      </c>
      <c r="V22" s="79">
        <v>72.900000000000006</v>
      </c>
      <c r="W22" s="79">
        <v>72.900000000000006</v>
      </c>
      <c r="X22" s="79">
        <v>72.900000000000006</v>
      </c>
      <c r="Y22" s="79">
        <v>72.8</v>
      </c>
      <c r="Z22" s="79">
        <v>73.7</v>
      </c>
      <c r="AA22" s="79">
        <v>73.7</v>
      </c>
      <c r="AB22" s="79">
        <v>73.7</v>
      </c>
      <c r="AC22" s="79">
        <v>74.2</v>
      </c>
      <c r="AD22" s="79">
        <v>75.2</v>
      </c>
      <c r="AE22" s="79">
        <v>75.2</v>
      </c>
      <c r="AF22" s="79">
        <v>76.2</v>
      </c>
      <c r="AG22" s="79">
        <v>76.2</v>
      </c>
      <c r="AH22" s="79">
        <v>78.7</v>
      </c>
      <c r="AI22" s="79">
        <v>80.599999999999994</v>
      </c>
      <c r="AJ22" s="78"/>
    </row>
    <row r="23" spans="1:36" x14ac:dyDescent="0.25">
      <c r="A23" s="18" t="s">
        <v>138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  <c r="H23" s="77">
        <v>1.2</v>
      </c>
      <c r="I23" s="77">
        <v>2.9</v>
      </c>
      <c r="J23" s="77">
        <v>5.4</v>
      </c>
      <c r="K23" s="77">
        <v>10.1</v>
      </c>
      <c r="L23" s="77">
        <v>12.36</v>
      </c>
      <c r="M23" s="77">
        <v>13.44</v>
      </c>
      <c r="N23" s="77">
        <v>13.44</v>
      </c>
      <c r="O23" s="77">
        <v>13.44</v>
      </c>
      <c r="P23" s="77">
        <v>15.91</v>
      </c>
      <c r="Q23" s="77">
        <v>17.71</v>
      </c>
      <c r="R23" s="77">
        <v>21.04</v>
      </c>
      <c r="S23" s="77">
        <v>24.87</v>
      </c>
      <c r="T23" s="77">
        <v>27.17</v>
      </c>
      <c r="U23" s="77">
        <v>33</v>
      </c>
      <c r="V23" s="77">
        <v>35.43</v>
      </c>
      <c r="W23" s="77">
        <v>37.03</v>
      </c>
      <c r="X23" s="77">
        <v>39.229999999999997</v>
      </c>
      <c r="Y23" s="77">
        <v>41.08</v>
      </c>
      <c r="Z23" s="77">
        <v>44.87</v>
      </c>
      <c r="AA23" s="77">
        <v>47.77</v>
      </c>
      <c r="AB23" s="77">
        <v>52.6</v>
      </c>
      <c r="AC23" s="77">
        <v>58.16</v>
      </c>
      <c r="AD23" s="77">
        <v>67.790000000000006</v>
      </c>
      <c r="AE23" s="77">
        <v>71.489999999999995</v>
      </c>
      <c r="AF23" s="77">
        <v>77.819999999999993</v>
      </c>
      <c r="AG23" s="77">
        <v>81.67</v>
      </c>
      <c r="AH23" s="77">
        <v>81.67</v>
      </c>
      <c r="AI23" s="77">
        <v>83.16</v>
      </c>
      <c r="AJ23" s="78"/>
    </row>
    <row r="24" spans="1:36" x14ac:dyDescent="0.25">
      <c r="A24" s="18" t="s">
        <v>139</v>
      </c>
      <c r="B24" s="77">
        <v>1.35</v>
      </c>
      <c r="C24" s="77">
        <v>1.35</v>
      </c>
      <c r="D24" s="77">
        <v>1.35</v>
      </c>
      <c r="E24" s="77">
        <v>1.35</v>
      </c>
      <c r="F24" s="77">
        <v>1.35</v>
      </c>
      <c r="G24" s="77">
        <v>9.82</v>
      </c>
      <c r="H24" s="77">
        <v>12.65</v>
      </c>
      <c r="I24" s="77">
        <v>12.65</v>
      </c>
      <c r="J24" s="77">
        <v>12.65</v>
      </c>
      <c r="K24" s="77">
        <v>20.440000000000001</v>
      </c>
      <c r="L24" s="77">
        <v>20.440000000000001</v>
      </c>
      <c r="M24" s="77">
        <v>25.83</v>
      </c>
      <c r="N24" s="77">
        <v>28.36</v>
      </c>
      <c r="O24" s="77">
        <v>28.36</v>
      </c>
      <c r="P24" s="77">
        <v>28.36</v>
      </c>
      <c r="Q24" s="77">
        <v>35.770000000000003</v>
      </c>
      <c r="R24" s="77">
        <v>36.04</v>
      </c>
      <c r="S24" s="77">
        <v>37.659999999999997</v>
      </c>
      <c r="T24" s="77">
        <v>46.21</v>
      </c>
      <c r="U24" s="77">
        <v>51.63</v>
      </c>
      <c r="V24" s="77">
        <v>57.06</v>
      </c>
      <c r="W24" s="77">
        <v>57.06</v>
      </c>
      <c r="X24" s="77">
        <v>57.06</v>
      </c>
      <c r="Y24" s="77">
        <v>57.06</v>
      </c>
      <c r="Z24" s="77">
        <v>60.6</v>
      </c>
      <c r="AA24" s="77">
        <v>65.400000000000006</v>
      </c>
      <c r="AB24" s="77">
        <v>66.81</v>
      </c>
      <c r="AC24" s="77">
        <v>73.84</v>
      </c>
      <c r="AD24" s="77">
        <v>76.17</v>
      </c>
      <c r="AE24" s="77">
        <v>79.040000000000006</v>
      </c>
      <c r="AF24" s="77">
        <v>81.62</v>
      </c>
      <c r="AG24" s="77">
        <v>82.99</v>
      </c>
      <c r="AH24" s="79">
        <v>84.49</v>
      </c>
      <c r="AI24" s="79">
        <v>84.49</v>
      </c>
      <c r="AJ24" s="78"/>
    </row>
    <row r="25" spans="1:36" x14ac:dyDescent="0.25">
      <c r="A25" s="18" t="s">
        <v>140</v>
      </c>
      <c r="B25" s="77">
        <v>0</v>
      </c>
      <c r="C25" s="77">
        <v>0.30299999999999999</v>
      </c>
      <c r="D25" s="77">
        <v>1.0029999999999999</v>
      </c>
      <c r="E25" s="77">
        <v>2.363</v>
      </c>
      <c r="F25" s="77">
        <v>3.2930000000000001</v>
      </c>
      <c r="G25" s="77">
        <v>3.9750000000000001</v>
      </c>
      <c r="H25" s="77">
        <v>4.8620000000000001</v>
      </c>
      <c r="I25" s="77">
        <v>6.444</v>
      </c>
      <c r="J25" s="77">
        <v>8.2439999999999998</v>
      </c>
      <c r="K25" s="77">
        <v>8.8740000000000006</v>
      </c>
      <c r="L25" s="77">
        <v>10.874000000000001</v>
      </c>
      <c r="M25" s="77">
        <v>11.603999999999999</v>
      </c>
      <c r="N25" s="77">
        <v>12.183999999999999</v>
      </c>
      <c r="O25" s="77">
        <v>12.784000000000001</v>
      </c>
      <c r="P25" s="77">
        <v>14.284000000000001</v>
      </c>
      <c r="Q25" s="77">
        <v>15.31</v>
      </c>
      <c r="R25" s="77">
        <v>16.309999999999999</v>
      </c>
      <c r="S25" s="77">
        <v>17.63</v>
      </c>
      <c r="T25" s="77">
        <v>19.45</v>
      </c>
      <c r="U25" s="77">
        <v>21.25</v>
      </c>
      <c r="V25" s="77">
        <v>23.05</v>
      </c>
      <c r="W25" s="77">
        <v>25.55</v>
      </c>
      <c r="X25" s="77">
        <v>26.85</v>
      </c>
      <c r="Y25" s="77">
        <v>28.19</v>
      </c>
      <c r="Z25" s="77">
        <v>30.19</v>
      </c>
      <c r="AA25" s="77">
        <v>34.533999999999999</v>
      </c>
      <c r="AB25" s="77">
        <v>37.533999999999999</v>
      </c>
      <c r="AC25" s="77">
        <v>39.994</v>
      </c>
      <c r="AD25" s="77">
        <v>41.823999999999998</v>
      </c>
      <c r="AE25" s="77">
        <v>43.804000000000002</v>
      </c>
      <c r="AF25" s="77">
        <v>46.304000000000002</v>
      </c>
      <c r="AG25" s="77">
        <v>49.764000000000003</v>
      </c>
      <c r="AH25" s="77">
        <v>50.56</v>
      </c>
      <c r="AI25" s="77">
        <v>50.56</v>
      </c>
      <c r="AJ25" s="78"/>
    </row>
    <row r="26" spans="1:36" x14ac:dyDescent="0.25">
      <c r="A26" s="18" t="s">
        <v>141</v>
      </c>
      <c r="B26" s="77">
        <v>12.505000000000001</v>
      </c>
      <c r="C26" s="77">
        <v>13.225</v>
      </c>
      <c r="D26" s="77">
        <v>13.875</v>
      </c>
      <c r="E26" s="77">
        <v>14.175000000000001</v>
      </c>
      <c r="F26" s="77">
        <v>14.175000000000001</v>
      </c>
      <c r="G26" s="77">
        <v>14.175000000000001</v>
      </c>
      <c r="H26" s="77">
        <v>14.175000000000001</v>
      </c>
      <c r="I26" s="77">
        <v>14.525</v>
      </c>
      <c r="J26" s="77">
        <v>14.725</v>
      </c>
      <c r="K26" s="77">
        <v>15.475</v>
      </c>
      <c r="L26" s="77">
        <v>15.875</v>
      </c>
      <c r="M26" s="77">
        <v>18.215</v>
      </c>
      <c r="N26" s="77">
        <v>20.795000000000002</v>
      </c>
      <c r="O26" s="77">
        <v>21.765000000000001</v>
      </c>
      <c r="P26" s="77">
        <v>22.234999999999999</v>
      </c>
      <c r="Q26" s="77">
        <v>23.035</v>
      </c>
      <c r="R26" s="77">
        <v>25.495000000000001</v>
      </c>
      <c r="S26" s="77">
        <v>28.184999999999999</v>
      </c>
      <c r="T26" s="77">
        <v>30.53</v>
      </c>
      <c r="U26" s="77">
        <v>30.53</v>
      </c>
      <c r="V26" s="77">
        <v>33.165999999999997</v>
      </c>
      <c r="W26" s="77">
        <v>33.247</v>
      </c>
      <c r="X26" s="77">
        <v>34.097000000000001</v>
      </c>
      <c r="Y26" s="77">
        <v>34.646000000000001</v>
      </c>
      <c r="Z26" s="77">
        <v>35.735999999999997</v>
      </c>
      <c r="AA26" s="77">
        <v>36.271000000000001</v>
      </c>
      <c r="AB26" s="77">
        <v>37.460999999999999</v>
      </c>
      <c r="AC26" s="77">
        <v>37.845999999999997</v>
      </c>
      <c r="AD26" s="77">
        <v>37.985999999999997</v>
      </c>
      <c r="AE26" s="77">
        <v>38.295999999999999</v>
      </c>
      <c r="AF26" s="77">
        <v>38.503999999999998</v>
      </c>
      <c r="AG26" s="77">
        <v>38.503999999999998</v>
      </c>
      <c r="AH26" s="79">
        <v>39.31</v>
      </c>
      <c r="AI26" s="79">
        <v>39.76</v>
      </c>
      <c r="AJ26" s="78"/>
    </row>
    <row r="27" spans="1:36" x14ac:dyDescent="0.25">
      <c r="A27" s="18" t="s">
        <v>142</v>
      </c>
      <c r="B27" s="77">
        <v>49.991999999999997</v>
      </c>
      <c r="C27" s="77">
        <v>49.991999999999997</v>
      </c>
      <c r="D27" s="77">
        <v>49.991999999999997</v>
      </c>
      <c r="E27" s="77">
        <v>50.661999999999999</v>
      </c>
      <c r="F27" s="77">
        <v>51.212000000000003</v>
      </c>
      <c r="G27" s="77">
        <v>51.911999999999999</v>
      </c>
      <c r="H27" s="77">
        <v>52.462000000000003</v>
      </c>
      <c r="I27" s="77">
        <v>53.161999999999999</v>
      </c>
      <c r="J27" s="77">
        <v>53.661999999999999</v>
      </c>
      <c r="K27" s="77">
        <v>54.552</v>
      </c>
      <c r="L27" s="77">
        <v>55.152000000000001</v>
      </c>
      <c r="M27" s="77">
        <v>56.042000000000002</v>
      </c>
      <c r="N27" s="77">
        <v>56.042000000000002</v>
      </c>
      <c r="O27" s="77">
        <v>56.731999999999999</v>
      </c>
      <c r="P27" s="77">
        <v>57.182000000000002</v>
      </c>
      <c r="Q27" s="77">
        <v>57.661999999999999</v>
      </c>
      <c r="R27" s="77">
        <v>59.012</v>
      </c>
      <c r="S27" s="77">
        <v>59.765999999999998</v>
      </c>
      <c r="T27" s="77">
        <v>60.966000000000001</v>
      </c>
      <c r="U27" s="77">
        <v>61.466000000000001</v>
      </c>
      <c r="V27" s="77">
        <v>62.426000000000002</v>
      </c>
      <c r="W27" s="77">
        <v>63.826000000000001</v>
      </c>
      <c r="X27" s="77">
        <v>64.674999999999997</v>
      </c>
      <c r="Y27" s="77">
        <v>65.525999999999996</v>
      </c>
      <c r="Z27" s="77">
        <v>66.381</v>
      </c>
      <c r="AA27" s="77">
        <v>68.081000000000003</v>
      </c>
      <c r="AB27" s="77">
        <v>68.980999999999995</v>
      </c>
      <c r="AC27" s="77">
        <v>69.730999999999995</v>
      </c>
      <c r="AD27" s="77">
        <v>71.206999999999994</v>
      </c>
      <c r="AE27" s="77">
        <v>72.412000000000006</v>
      </c>
      <c r="AF27" s="77">
        <v>73.412000000000006</v>
      </c>
      <c r="AG27" s="77">
        <v>74.652000000000001</v>
      </c>
      <c r="AH27" s="77">
        <v>76.69</v>
      </c>
      <c r="AI27" s="77">
        <v>77.569999999999993</v>
      </c>
      <c r="AJ27" s="78"/>
    </row>
    <row r="28" spans="1:36" x14ac:dyDescent="0.25">
      <c r="A28" s="18" t="s">
        <v>143</v>
      </c>
      <c r="B28" s="77">
        <v>2</v>
      </c>
      <c r="C28" s="77">
        <v>2</v>
      </c>
      <c r="D28" s="77">
        <v>2.2000000000000002</v>
      </c>
      <c r="E28" s="77">
        <v>2.4</v>
      </c>
      <c r="F28" s="77">
        <v>2.6</v>
      </c>
      <c r="G28" s="77">
        <v>2.7</v>
      </c>
      <c r="H28" s="77">
        <v>3</v>
      </c>
      <c r="I28" s="77">
        <v>3.2</v>
      </c>
      <c r="J28" s="77">
        <v>5.2</v>
      </c>
      <c r="K28" s="77">
        <v>6</v>
      </c>
      <c r="L28" s="77">
        <v>6.2</v>
      </c>
      <c r="M28" s="77">
        <v>8.1999999999999993</v>
      </c>
      <c r="N28" s="77">
        <v>9.6999999999999993</v>
      </c>
      <c r="O28" s="77">
        <v>10.199999999999999</v>
      </c>
      <c r="P28" s="77">
        <v>13.2</v>
      </c>
      <c r="Q28" s="77">
        <v>18.2</v>
      </c>
      <c r="R28" s="77">
        <v>26.2</v>
      </c>
      <c r="S28" s="77">
        <v>26.7</v>
      </c>
      <c r="T28" s="77">
        <v>30.7</v>
      </c>
      <c r="U28" s="77">
        <v>35.75</v>
      </c>
      <c r="V28" s="77">
        <v>42.8</v>
      </c>
      <c r="W28" s="77">
        <v>47.8</v>
      </c>
      <c r="X28" s="77">
        <v>50.8</v>
      </c>
      <c r="Y28" s="77">
        <v>52</v>
      </c>
      <c r="Z28" s="77">
        <v>52.5</v>
      </c>
      <c r="AA28" s="77">
        <v>52.6</v>
      </c>
      <c r="AB28" s="77">
        <v>52.7</v>
      </c>
      <c r="AC28" s="77">
        <v>52.9</v>
      </c>
      <c r="AD28" s="77">
        <v>53</v>
      </c>
      <c r="AE28" s="77">
        <v>53</v>
      </c>
      <c r="AF28" s="77">
        <v>54</v>
      </c>
      <c r="AG28" s="77">
        <v>55</v>
      </c>
      <c r="AH28" s="79">
        <v>55.5</v>
      </c>
      <c r="AI28" s="79">
        <v>56.37</v>
      </c>
      <c r="AJ28" s="78"/>
    </row>
    <row r="29" spans="1:36" x14ac:dyDescent="0.25">
      <c r="A29" s="18" t="s">
        <v>144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7">
        <v>27</v>
      </c>
      <c r="N29" s="77">
        <v>27</v>
      </c>
      <c r="O29" s="77">
        <v>27.5</v>
      </c>
      <c r="P29" s="77">
        <v>28.6</v>
      </c>
      <c r="Q29" s="77">
        <v>28.8</v>
      </c>
      <c r="R29" s="77">
        <v>30.2</v>
      </c>
      <c r="S29" s="77">
        <v>32.200000000000003</v>
      </c>
      <c r="T29" s="77">
        <v>33.26</v>
      </c>
      <c r="U29" s="77">
        <v>34.5</v>
      </c>
      <c r="V29" s="77">
        <v>34.5</v>
      </c>
      <c r="W29" s="77">
        <v>34.5</v>
      </c>
      <c r="X29" s="77">
        <v>34.5</v>
      </c>
      <c r="Y29" s="77">
        <v>35.799999999999997</v>
      </c>
      <c r="Z29" s="77">
        <v>36.659999999999997</v>
      </c>
      <c r="AA29" s="77">
        <v>39.159999999999997</v>
      </c>
      <c r="AB29" s="77">
        <v>43.96</v>
      </c>
      <c r="AC29" s="77">
        <v>48.16</v>
      </c>
      <c r="AD29" s="77">
        <v>51.66</v>
      </c>
      <c r="AE29" s="77">
        <v>54.36</v>
      </c>
      <c r="AF29" s="77">
        <v>58.56</v>
      </c>
      <c r="AG29" s="77">
        <v>62.06</v>
      </c>
      <c r="AH29" s="79">
        <v>63.82</v>
      </c>
      <c r="AI29" s="79">
        <v>65.430000000000007</v>
      </c>
      <c r="AJ29" s="78"/>
    </row>
    <row r="30" spans="1:36" x14ac:dyDescent="0.25">
      <c r="A30" s="18" t="s">
        <v>145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7">
        <v>53.27</v>
      </c>
      <c r="M30" s="77">
        <v>53.55</v>
      </c>
      <c r="N30" s="77">
        <v>53.92</v>
      </c>
      <c r="O30" s="77">
        <v>54.4</v>
      </c>
      <c r="P30" s="77">
        <v>55.1</v>
      </c>
      <c r="Q30" s="77">
        <v>55.82</v>
      </c>
      <c r="R30" s="77">
        <v>56.5</v>
      </c>
      <c r="S30" s="77">
        <v>57.37</v>
      </c>
      <c r="T30" s="77">
        <v>58.88</v>
      </c>
      <c r="U30" s="77">
        <v>60.38</v>
      </c>
      <c r="V30" s="77">
        <v>61.88</v>
      </c>
      <c r="W30" s="77">
        <v>63.55</v>
      </c>
      <c r="X30" s="77">
        <v>65.06</v>
      </c>
      <c r="Y30" s="77">
        <v>66.599999999999994</v>
      </c>
      <c r="Z30" s="77">
        <v>68.14</v>
      </c>
      <c r="AA30" s="77">
        <v>69.680000000000007</v>
      </c>
      <c r="AB30" s="77">
        <v>78.38</v>
      </c>
      <c r="AC30" s="77">
        <v>87.07</v>
      </c>
      <c r="AD30" s="77">
        <v>88.9</v>
      </c>
      <c r="AE30" s="77">
        <v>90.72</v>
      </c>
      <c r="AF30" s="77">
        <v>92.49</v>
      </c>
      <c r="AG30" s="77">
        <v>94.12</v>
      </c>
      <c r="AH30" s="77">
        <v>94.33</v>
      </c>
      <c r="AI30" s="77">
        <v>94.33</v>
      </c>
      <c r="AJ30" s="78"/>
    </row>
    <row r="31" spans="1:36" x14ac:dyDescent="0.25">
      <c r="A31" s="18" t="s">
        <v>146</v>
      </c>
      <c r="B31" s="77">
        <v>27.5</v>
      </c>
      <c r="C31" s="77">
        <v>29</v>
      </c>
      <c r="D31" s="77">
        <v>30</v>
      </c>
      <c r="E31" s="77">
        <v>33</v>
      </c>
      <c r="F31" s="77">
        <v>33</v>
      </c>
      <c r="G31" s="77">
        <v>33</v>
      </c>
      <c r="H31" s="77">
        <v>33</v>
      </c>
      <c r="I31" s="77">
        <v>33.5</v>
      </c>
      <c r="J31" s="77">
        <v>35</v>
      </c>
      <c r="K31" s="77">
        <v>35</v>
      </c>
      <c r="L31" s="77">
        <v>37</v>
      </c>
      <c r="M31" s="77">
        <v>37.5</v>
      </c>
      <c r="N31" s="77">
        <v>37.5</v>
      </c>
      <c r="O31" s="77">
        <v>37.5</v>
      </c>
      <c r="P31" s="77">
        <v>39</v>
      </c>
      <c r="Q31" s="77">
        <v>39</v>
      </c>
      <c r="R31" s="77">
        <v>45</v>
      </c>
      <c r="S31" s="77">
        <v>45</v>
      </c>
      <c r="T31" s="77">
        <v>46</v>
      </c>
      <c r="U31" s="77">
        <v>50</v>
      </c>
      <c r="V31" s="77">
        <v>50</v>
      </c>
      <c r="W31" s="77">
        <v>51</v>
      </c>
      <c r="X31" s="77">
        <v>51</v>
      </c>
      <c r="Y31" s="77">
        <v>51</v>
      </c>
      <c r="Z31" s="77">
        <v>51</v>
      </c>
      <c r="AA31" s="77">
        <v>51</v>
      </c>
      <c r="AB31" s="77">
        <v>51.5</v>
      </c>
      <c r="AC31" s="77">
        <v>51.5</v>
      </c>
      <c r="AD31" s="77">
        <v>51.5</v>
      </c>
      <c r="AE31" s="77">
        <v>51.5</v>
      </c>
      <c r="AF31" s="77">
        <v>52</v>
      </c>
      <c r="AG31" s="77">
        <v>52</v>
      </c>
      <c r="AH31" s="79">
        <v>52.5</v>
      </c>
      <c r="AI31" s="79">
        <v>52.9</v>
      </c>
      <c r="AJ31" s="78"/>
    </row>
    <row r="32" spans="1:36" x14ac:dyDescent="0.25">
      <c r="A32" s="18" t="s">
        <v>147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7">
        <v>38.11</v>
      </c>
      <c r="P32" s="77">
        <v>48.34</v>
      </c>
      <c r="Q32" s="77">
        <v>64.86</v>
      </c>
      <c r="R32" s="77">
        <v>64.86</v>
      </c>
      <c r="S32" s="77">
        <v>70.86</v>
      </c>
      <c r="T32" s="77">
        <v>74.680000000000007</v>
      </c>
      <c r="U32" s="77">
        <v>74.680000000000007</v>
      </c>
      <c r="V32" s="77">
        <v>80</v>
      </c>
      <c r="W32" s="77">
        <v>80</v>
      </c>
      <c r="X32" s="77">
        <v>80</v>
      </c>
      <c r="Y32" s="77">
        <v>83.12</v>
      </c>
      <c r="Z32" s="77">
        <v>83.12</v>
      </c>
      <c r="AA32" s="77">
        <v>83.12</v>
      </c>
      <c r="AB32" s="77">
        <v>83.12</v>
      </c>
      <c r="AC32" s="77">
        <v>84.82</v>
      </c>
      <c r="AD32" s="77">
        <v>85.07</v>
      </c>
      <c r="AE32" s="77">
        <v>85.61</v>
      </c>
      <c r="AF32" s="77">
        <v>86.6</v>
      </c>
      <c r="AG32" s="77">
        <v>87.92</v>
      </c>
      <c r="AH32" s="77">
        <v>90</v>
      </c>
      <c r="AI32" s="77">
        <v>90.7</v>
      </c>
      <c r="AJ32" s="78"/>
    </row>
    <row r="33" spans="1:36" x14ac:dyDescent="0.25">
      <c r="A33" s="18" t="s">
        <v>148</v>
      </c>
      <c r="B33" s="76"/>
      <c r="C33" s="76"/>
      <c r="D33" s="76"/>
      <c r="E33" s="76"/>
      <c r="F33" s="76"/>
      <c r="G33" s="76"/>
      <c r="H33" s="77">
        <v>2.31</v>
      </c>
      <c r="I33" s="77">
        <v>2.31</v>
      </c>
      <c r="J33" s="77">
        <v>3.63</v>
      </c>
      <c r="K33" s="77">
        <v>3.63</v>
      </c>
      <c r="L33" s="77">
        <v>3.63</v>
      </c>
      <c r="M33" s="77">
        <v>3.63</v>
      </c>
      <c r="N33" s="77">
        <v>3.63</v>
      </c>
      <c r="O33" s="77">
        <v>4.3099999999999996</v>
      </c>
      <c r="P33" s="77">
        <v>9.74</v>
      </c>
      <c r="Q33" s="77">
        <v>9.89</v>
      </c>
      <c r="R33" s="77">
        <v>9.89</v>
      </c>
      <c r="S33" s="77">
        <v>9.89</v>
      </c>
      <c r="T33" s="77">
        <v>9.89</v>
      </c>
      <c r="U33" s="77">
        <v>16.64</v>
      </c>
      <c r="V33" s="77">
        <v>16.64</v>
      </c>
      <c r="W33" s="77">
        <v>17.355</v>
      </c>
      <c r="X33" s="77">
        <v>17.355</v>
      </c>
      <c r="Y33" s="77">
        <v>18.739999999999998</v>
      </c>
      <c r="Z33" s="77">
        <v>19.574999999999999</v>
      </c>
      <c r="AA33" s="77">
        <v>19.574999999999999</v>
      </c>
      <c r="AB33" s="77">
        <v>19.574999999999999</v>
      </c>
      <c r="AC33" s="77">
        <v>19.574999999999999</v>
      </c>
      <c r="AD33" s="77">
        <v>19.574999999999999</v>
      </c>
      <c r="AE33" s="77">
        <v>19.574999999999999</v>
      </c>
      <c r="AF33" s="77">
        <v>19.844999999999999</v>
      </c>
      <c r="AG33" s="77">
        <v>19.844999999999999</v>
      </c>
      <c r="AH33" s="77">
        <v>19.844999999999999</v>
      </c>
      <c r="AI33" s="77">
        <v>19.844999999999999</v>
      </c>
      <c r="AJ33" s="78"/>
    </row>
    <row r="34" spans="1:36" s="17" customFormat="1" x14ac:dyDescent="0.25">
      <c r="A34" s="19" t="s">
        <v>696</v>
      </c>
      <c r="B34" s="16">
        <f t="shared" ref="B34:AJ34" si="0">SUM(B2:B33)</f>
        <v>190.137</v>
      </c>
      <c r="C34" s="16">
        <f t="shared" si="0"/>
        <v>198.15699999999998</v>
      </c>
      <c r="D34" s="16">
        <f t="shared" si="0"/>
        <v>204.83699999999999</v>
      </c>
      <c r="E34" s="16">
        <f t="shared" si="0"/>
        <v>213.517</v>
      </c>
      <c r="F34" s="16">
        <f t="shared" si="0"/>
        <v>220.59599999999998</v>
      </c>
      <c r="G34" s="16">
        <f t="shared" si="0"/>
        <v>250.47800000000001</v>
      </c>
      <c r="H34" s="16">
        <f t="shared" si="0"/>
        <v>267.38499999999999</v>
      </c>
      <c r="I34" s="16">
        <f t="shared" si="0"/>
        <v>287.762</v>
      </c>
      <c r="J34" s="16">
        <f t="shared" si="0"/>
        <v>326.33199999999999</v>
      </c>
      <c r="K34" s="16">
        <f t="shared" si="0"/>
        <v>388.13200000000006</v>
      </c>
      <c r="L34" s="16">
        <f t="shared" si="0"/>
        <v>428.31700000000001</v>
      </c>
      <c r="M34" s="16">
        <f t="shared" si="0"/>
        <v>509.03</v>
      </c>
      <c r="N34" s="16">
        <f t="shared" si="0"/>
        <v>524.61099999999999</v>
      </c>
      <c r="O34" s="16">
        <f t="shared" si="0"/>
        <v>577.70600000000002</v>
      </c>
      <c r="P34" s="16">
        <f t="shared" si="0"/>
        <v>628.62200000000007</v>
      </c>
      <c r="Q34" s="16">
        <f t="shared" si="0"/>
        <v>692.53</v>
      </c>
      <c r="R34" s="16">
        <f t="shared" si="0"/>
        <v>740.35500000000013</v>
      </c>
      <c r="S34" s="16">
        <f t="shared" si="0"/>
        <v>766.09900000000016</v>
      </c>
      <c r="T34" s="16">
        <f t="shared" si="0"/>
        <v>1001.5995000000001</v>
      </c>
      <c r="U34" s="16">
        <f t="shared" si="0"/>
        <v>1067.0385000000001</v>
      </c>
      <c r="V34" s="16">
        <f t="shared" si="0"/>
        <v>1199.0044999999998</v>
      </c>
      <c r="W34" s="16">
        <f t="shared" si="0"/>
        <v>1243.5869999999998</v>
      </c>
      <c r="X34" s="16">
        <f t="shared" si="0"/>
        <v>1267.2864</v>
      </c>
      <c r="Y34" s="16">
        <f t="shared" si="0"/>
        <v>1437.7713999999999</v>
      </c>
      <c r="Z34" s="16">
        <f t="shared" si="0"/>
        <v>1500.7214000000006</v>
      </c>
      <c r="AA34" s="16">
        <f t="shared" si="0"/>
        <v>1533.6384</v>
      </c>
      <c r="AB34" s="16">
        <f t="shared" si="0"/>
        <v>1575.1528999999998</v>
      </c>
      <c r="AC34" s="16">
        <f t="shared" si="0"/>
        <v>1627.7151000000001</v>
      </c>
      <c r="AD34" s="16">
        <f t="shared" si="0"/>
        <v>1690.1591000000005</v>
      </c>
      <c r="AE34" s="16">
        <f t="shared" si="0"/>
        <v>1741.7431000000001</v>
      </c>
      <c r="AF34" s="16">
        <f t="shared" si="0"/>
        <v>1790.6538499999999</v>
      </c>
      <c r="AG34" s="16">
        <f t="shared" si="0"/>
        <v>2034.8488500000001</v>
      </c>
      <c r="AH34" s="16">
        <f t="shared" si="0"/>
        <v>2061.98</v>
      </c>
      <c r="AI34" s="16">
        <f t="shared" si="0"/>
        <v>2084.2639999999997</v>
      </c>
      <c r="AJ34" s="16">
        <f t="shared" si="0"/>
        <v>0</v>
      </c>
    </row>
    <row r="35" spans="1:36" x14ac:dyDescent="0.25">
      <c r="A35" s="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21"/>
  <sheetViews>
    <sheetView zoomScale="70" zoomScaleNormal="70" workbookViewId="0">
      <selection activeCell="B2" sqref="B2:AJ21"/>
    </sheetView>
  </sheetViews>
  <sheetFormatPr defaultRowHeight="14.25" x14ac:dyDescent="0.25"/>
  <cols>
    <col min="1" max="1" width="38.5703125" style="22" customWidth="1"/>
    <col min="2" max="16384" width="9.140625" style="22"/>
  </cols>
  <sheetData>
    <row r="1" spans="1:36" ht="17.25" x14ac:dyDescent="0.25">
      <c r="A1" s="20" t="s">
        <v>2</v>
      </c>
      <c r="B1" s="21" t="s">
        <v>149</v>
      </c>
      <c r="C1" s="21" t="s">
        <v>150</v>
      </c>
      <c r="D1" s="21" t="s">
        <v>151</v>
      </c>
      <c r="E1" s="21" t="s">
        <v>152</v>
      </c>
      <c r="F1" s="21" t="s">
        <v>153</v>
      </c>
      <c r="G1" s="21" t="s">
        <v>154</v>
      </c>
      <c r="H1" s="21" t="s">
        <v>155</v>
      </c>
      <c r="I1" s="21" t="s">
        <v>156</v>
      </c>
      <c r="J1" s="21" t="s">
        <v>157</v>
      </c>
      <c r="K1" s="21" t="s">
        <v>158</v>
      </c>
      <c r="L1" s="21" t="s">
        <v>159</v>
      </c>
      <c r="M1" s="21" t="s">
        <v>160</v>
      </c>
      <c r="N1" s="21" t="s">
        <v>161</v>
      </c>
      <c r="O1" s="21" t="s">
        <v>162</v>
      </c>
      <c r="P1" s="21" t="s">
        <v>163</v>
      </c>
      <c r="Q1" s="21" t="s">
        <v>164</v>
      </c>
      <c r="R1" s="21" t="s">
        <v>165</v>
      </c>
      <c r="S1" s="21" t="s">
        <v>166</v>
      </c>
      <c r="T1" s="21" t="s">
        <v>167</v>
      </c>
      <c r="U1" s="21" t="s">
        <v>168</v>
      </c>
      <c r="V1" s="21" t="s">
        <v>169</v>
      </c>
      <c r="W1" s="21" t="s">
        <v>170</v>
      </c>
      <c r="X1" s="21" t="s">
        <v>171</v>
      </c>
      <c r="Y1" s="21" t="s">
        <v>172</v>
      </c>
      <c r="Z1" s="21" t="s">
        <v>173</v>
      </c>
      <c r="AA1" s="21" t="s">
        <v>174</v>
      </c>
      <c r="AB1" s="21" t="s">
        <v>175</v>
      </c>
      <c r="AC1" s="21" t="s">
        <v>176</v>
      </c>
      <c r="AD1" s="21" t="s">
        <v>177</v>
      </c>
      <c r="AE1" s="21" t="s">
        <v>178</v>
      </c>
      <c r="AF1" s="21" t="s">
        <v>179</v>
      </c>
      <c r="AG1" s="21" t="s">
        <v>180</v>
      </c>
      <c r="AH1" s="21" t="s">
        <v>561</v>
      </c>
      <c r="AI1" s="21" t="s">
        <v>678</v>
      </c>
      <c r="AJ1" s="21" t="s">
        <v>695</v>
      </c>
    </row>
    <row r="2" spans="1:36" x14ac:dyDescent="0.25">
      <c r="A2" s="30" t="s">
        <v>80</v>
      </c>
      <c r="B2" s="60"/>
      <c r="C2" s="60"/>
      <c r="D2" s="60"/>
      <c r="E2" s="60"/>
      <c r="F2" s="60"/>
      <c r="G2" s="60"/>
      <c r="H2" s="60"/>
      <c r="I2" s="60"/>
      <c r="J2" s="60"/>
      <c r="K2" s="57">
        <v>2.91</v>
      </c>
      <c r="L2" s="57">
        <v>2.91</v>
      </c>
      <c r="M2" s="57">
        <v>2.91</v>
      </c>
      <c r="N2" s="57">
        <v>2.91</v>
      </c>
      <c r="O2" s="57">
        <v>2.91</v>
      </c>
      <c r="P2" s="57">
        <v>2.91</v>
      </c>
      <c r="Q2" s="57">
        <v>2.91</v>
      </c>
      <c r="R2" s="57">
        <v>2.91</v>
      </c>
      <c r="S2" s="57">
        <v>2.91</v>
      </c>
      <c r="T2" s="57">
        <v>2.91</v>
      </c>
      <c r="U2" s="57">
        <v>2.91</v>
      </c>
      <c r="V2" s="57">
        <v>2.91</v>
      </c>
      <c r="W2" s="57">
        <v>2.91</v>
      </c>
      <c r="X2" s="57">
        <v>4.21</v>
      </c>
      <c r="Y2" s="57">
        <v>4.21</v>
      </c>
      <c r="Z2" s="57">
        <v>4.21</v>
      </c>
      <c r="AA2" s="57">
        <v>4.21</v>
      </c>
      <c r="AB2" s="57">
        <v>4.21</v>
      </c>
      <c r="AC2" s="57">
        <v>4.21</v>
      </c>
      <c r="AD2" s="57">
        <v>4.21</v>
      </c>
      <c r="AE2" s="57">
        <v>4.21</v>
      </c>
      <c r="AF2" s="57">
        <v>4.21</v>
      </c>
      <c r="AG2" s="57">
        <v>4.21</v>
      </c>
      <c r="AH2" s="57">
        <v>4.21</v>
      </c>
      <c r="AI2" s="57">
        <v>8.14</v>
      </c>
      <c r="AJ2" s="37"/>
    </row>
    <row r="3" spans="1:36" x14ac:dyDescent="0.25">
      <c r="A3" s="30" t="s">
        <v>81</v>
      </c>
      <c r="B3" s="57">
        <v>13.25</v>
      </c>
      <c r="C3" s="57">
        <v>13.26</v>
      </c>
      <c r="D3" s="57">
        <v>13.27</v>
      </c>
      <c r="E3" s="57">
        <v>13.28</v>
      </c>
      <c r="F3" s="57">
        <v>13.29</v>
      </c>
      <c r="G3" s="57">
        <v>13.3</v>
      </c>
      <c r="H3" s="57">
        <v>13.31</v>
      </c>
      <c r="I3" s="57">
        <v>13.32</v>
      </c>
      <c r="J3" s="57">
        <v>13.33</v>
      </c>
      <c r="K3" s="57">
        <v>13.34</v>
      </c>
      <c r="L3" s="57">
        <v>13.35</v>
      </c>
      <c r="M3" s="57">
        <v>13.36</v>
      </c>
      <c r="N3" s="57">
        <v>13.37</v>
      </c>
      <c r="O3" s="57">
        <v>13.38</v>
      </c>
      <c r="P3" s="57">
        <v>13.39</v>
      </c>
      <c r="Q3" s="57">
        <v>13.4</v>
      </c>
      <c r="R3" s="57">
        <v>13.41</v>
      </c>
      <c r="S3" s="57">
        <v>13.42</v>
      </c>
      <c r="T3" s="57">
        <v>13.43</v>
      </c>
      <c r="U3" s="57">
        <v>13.44</v>
      </c>
      <c r="V3" s="57">
        <v>13.45</v>
      </c>
      <c r="W3" s="57">
        <v>13.46</v>
      </c>
      <c r="X3" s="57">
        <v>13.47</v>
      </c>
      <c r="Y3" s="57">
        <v>13.48</v>
      </c>
      <c r="Z3" s="57">
        <v>13.49</v>
      </c>
      <c r="AA3" s="57">
        <v>13.5</v>
      </c>
      <c r="AB3" s="57">
        <v>13.51</v>
      </c>
      <c r="AC3" s="57">
        <v>13.52</v>
      </c>
      <c r="AD3" s="57">
        <v>13.53</v>
      </c>
      <c r="AE3" s="57">
        <v>13.25</v>
      </c>
      <c r="AF3" s="57">
        <v>13.25</v>
      </c>
      <c r="AG3" s="57">
        <v>13.25</v>
      </c>
      <c r="AH3" s="57">
        <v>13.25</v>
      </c>
      <c r="AI3" s="57">
        <v>16.600000000000001</v>
      </c>
      <c r="AJ3" s="37"/>
    </row>
    <row r="4" spans="1:36" x14ac:dyDescent="0.25">
      <c r="A4" s="30" t="s">
        <v>82</v>
      </c>
      <c r="B4" s="60"/>
      <c r="C4" s="60"/>
      <c r="D4" s="60"/>
      <c r="E4" s="60"/>
      <c r="F4" s="60"/>
      <c r="G4" s="60"/>
      <c r="H4" s="60"/>
      <c r="I4" s="57">
        <v>30.5</v>
      </c>
      <c r="J4" s="57">
        <v>32</v>
      </c>
      <c r="K4" s="57">
        <v>33.5</v>
      </c>
      <c r="L4" s="57">
        <v>35</v>
      </c>
      <c r="M4" s="57">
        <v>36.5</v>
      </c>
      <c r="N4" s="57">
        <v>38</v>
      </c>
      <c r="O4" s="57">
        <v>39.5</v>
      </c>
      <c r="P4" s="57">
        <v>41</v>
      </c>
      <c r="Q4" s="57">
        <v>42.5</v>
      </c>
      <c r="R4" s="57">
        <v>44</v>
      </c>
      <c r="S4" s="57">
        <v>45.5</v>
      </c>
      <c r="T4" s="57">
        <v>47</v>
      </c>
      <c r="U4" s="57">
        <v>48.5</v>
      </c>
      <c r="V4" s="57">
        <v>50</v>
      </c>
      <c r="W4" s="57">
        <v>51.5</v>
      </c>
      <c r="X4" s="57">
        <v>53</v>
      </c>
      <c r="Y4" s="57">
        <v>54.5</v>
      </c>
      <c r="Z4" s="57">
        <v>56</v>
      </c>
      <c r="AA4" s="57">
        <v>58</v>
      </c>
      <c r="AB4" s="57">
        <v>63</v>
      </c>
      <c r="AC4" s="57">
        <v>68</v>
      </c>
      <c r="AD4" s="57">
        <v>75</v>
      </c>
      <c r="AE4" s="57">
        <v>77</v>
      </c>
      <c r="AF4" s="57">
        <v>78</v>
      </c>
      <c r="AG4" s="57">
        <v>80</v>
      </c>
      <c r="AH4" s="57">
        <v>82</v>
      </c>
      <c r="AI4" s="57">
        <v>84.2</v>
      </c>
      <c r="AJ4" s="37"/>
    </row>
    <row r="5" spans="1:36" x14ac:dyDescent="0.25">
      <c r="A5" s="30" t="s">
        <v>83</v>
      </c>
      <c r="B5" s="75">
        <v>2.6</v>
      </c>
      <c r="C5" s="75">
        <v>2.6</v>
      </c>
      <c r="D5" s="75">
        <v>2.6</v>
      </c>
      <c r="E5" s="75">
        <v>2.6</v>
      </c>
      <c r="F5" s="75">
        <v>2.6</v>
      </c>
      <c r="G5" s="75">
        <v>2.6</v>
      </c>
      <c r="H5" s="75">
        <v>2.6</v>
      </c>
      <c r="I5" s="75">
        <v>2.6</v>
      </c>
      <c r="J5" s="75">
        <v>2.6</v>
      </c>
      <c r="K5" s="75">
        <v>2.6</v>
      </c>
      <c r="L5" s="75">
        <v>2.6</v>
      </c>
      <c r="M5" s="75">
        <v>2.6</v>
      </c>
      <c r="N5" s="75">
        <v>2.6</v>
      </c>
      <c r="O5" s="75">
        <v>2.6</v>
      </c>
      <c r="P5" s="75">
        <v>2.6</v>
      </c>
      <c r="Q5" s="75">
        <v>2.6</v>
      </c>
      <c r="R5" s="75">
        <v>2.6</v>
      </c>
      <c r="S5" s="75">
        <v>2.6</v>
      </c>
      <c r="T5" s="75">
        <v>2.6</v>
      </c>
      <c r="U5" s="75">
        <v>2.6</v>
      </c>
      <c r="V5" s="75">
        <v>2.6</v>
      </c>
      <c r="W5" s="75">
        <v>2.6</v>
      </c>
      <c r="X5" s="75">
        <v>2.6</v>
      </c>
      <c r="Y5" s="75">
        <v>2.6</v>
      </c>
      <c r="Z5" s="75">
        <v>2.6</v>
      </c>
      <c r="AA5" s="75">
        <v>2.6</v>
      </c>
      <c r="AB5" s="75">
        <v>2.6</v>
      </c>
      <c r="AC5" s="75">
        <v>2.6</v>
      </c>
      <c r="AD5" s="75">
        <v>2.6</v>
      </c>
      <c r="AE5" s="75">
        <v>6.04</v>
      </c>
      <c r="AF5" s="75">
        <v>12.1</v>
      </c>
      <c r="AG5" s="75">
        <v>14.9</v>
      </c>
      <c r="AH5" s="75">
        <v>21.3</v>
      </c>
      <c r="AI5" s="75">
        <v>25.6</v>
      </c>
      <c r="AJ5" s="37"/>
    </row>
    <row r="6" spans="1:36" x14ac:dyDescent="0.25">
      <c r="A6" s="30" t="s">
        <v>84</v>
      </c>
      <c r="B6" s="57">
        <v>15.5</v>
      </c>
      <c r="C6" s="57">
        <v>15.5</v>
      </c>
      <c r="D6" s="57">
        <v>15.5</v>
      </c>
      <c r="E6" s="57">
        <v>15.5</v>
      </c>
      <c r="F6" s="57">
        <v>15.5</v>
      </c>
      <c r="G6" s="57">
        <v>15.5</v>
      </c>
      <c r="H6" s="57">
        <v>15.5</v>
      </c>
      <c r="I6" s="57">
        <v>15.5</v>
      </c>
      <c r="J6" s="57">
        <v>15.5</v>
      </c>
      <c r="K6" s="57">
        <v>15.5</v>
      </c>
      <c r="L6" s="57">
        <v>15.5</v>
      </c>
      <c r="M6" s="57">
        <v>15.5</v>
      </c>
      <c r="N6" s="57">
        <v>15.5</v>
      </c>
      <c r="O6" s="57">
        <v>15.5</v>
      </c>
      <c r="P6" s="57">
        <v>15.5</v>
      </c>
      <c r="Q6" s="57">
        <v>15.5</v>
      </c>
      <c r="R6" s="57">
        <v>15.5</v>
      </c>
      <c r="S6" s="57">
        <v>15.5</v>
      </c>
      <c r="T6" s="57">
        <v>15.5</v>
      </c>
      <c r="U6" s="57">
        <v>15.5</v>
      </c>
      <c r="V6" s="57">
        <v>15.5</v>
      </c>
      <c r="W6" s="57">
        <v>16.100000000000001</v>
      </c>
      <c r="X6" s="57">
        <v>16.100000000000001</v>
      </c>
      <c r="Y6" s="57">
        <v>16.100000000000001</v>
      </c>
      <c r="Z6" s="57">
        <v>16.100000000000001</v>
      </c>
      <c r="AA6" s="57">
        <v>16.100000000000001</v>
      </c>
      <c r="AB6" s="57">
        <v>16.100000000000001</v>
      </c>
      <c r="AC6" s="57">
        <v>16.3</v>
      </c>
      <c r="AD6" s="57">
        <v>16.3</v>
      </c>
      <c r="AE6" s="57">
        <v>17</v>
      </c>
      <c r="AF6" s="57">
        <v>17</v>
      </c>
      <c r="AG6" s="57">
        <v>18.2</v>
      </c>
      <c r="AH6" s="57">
        <v>19.86</v>
      </c>
      <c r="AI6" s="57">
        <v>20.85</v>
      </c>
      <c r="AJ6" s="37"/>
    </row>
    <row r="7" spans="1:36" x14ac:dyDescent="0.25">
      <c r="A7" s="30" t="s">
        <v>85</v>
      </c>
      <c r="B7" s="57">
        <v>25</v>
      </c>
      <c r="C7" s="57">
        <v>25</v>
      </c>
      <c r="D7" s="57">
        <v>25</v>
      </c>
      <c r="E7" s="57">
        <v>25</v>
      </c>
      <c r="F7" s="57">
        <v>25</v>
      </c>
      <c r="G7" s="57">
        <v>25</v>
      </c>
      <c r="H7" s="57">
        <v>25</v>
      </c>
      <c r="I7" s="57">
        <v>25</v>
      </c>
      <c r="J7" s="57">
        <v>25</v>
      </c>
      <c r="K7" s="57">
        <v>25</v>
      </c>
      <c r="L7" s="57">
        <v>25</v>
      </c>
      <c r="M7" s="57">
        <v>25</v>
      </c>
      <c r="N7" s="57">
        <v>25</v>
      </c>
      <c r="O7" s="57">
        <v>25</v>
      </c>
      <c r="P7" s="57">
        <v>25</v>
      </c>
      <c r="Q7" s="57">
        <v>25</v>
      </c>
      <c r="R7" s="57">
        <v>25</v>
      </c>
      <c r="S7" s="57">
        <v>25</v>
      </c>
      <c r="T7" s="57">
        <v>25</v>
      </c>
      <c r="U7" s="57">
        <v>25</v>
      </c>
      <c r="V7" s="57">
        <v>25</v>
      </c>
      <c r="W7" s="57">
        <v>25</v>
      </c>
      <c r="X7" s="57">
        <v>25</v>
      </c>
      <c r="Y7" s="57">
        <v>25</v>
      </c>
      <c r="Z7" s="57">
        <v>25</v>
      </c>
      <c r="AA7" s="57">
        <v>25</v>
      </c>
      <c r="AB7" s="57">
        <v>25</v>
      </c>
      <c r="AC7" s="57">
        <v>25</v>
      </c>
      <c r="AD7" s="57">
        <v>25</v>
      </c>
      <c r="AE7" s="57">
        <v>25</v>
      </c>
      <c r="AF7" s="57">
        <v>25</v>
      </c>
      <c r="AG7" s="57">
        <v>25</v>
      </c>
      <c r="AH7" s="57">
        <v>25</v>
      </c>
      <c r="AI7" s="57">
        <v>25</v>
      </c>
      <c r="AJ7" s="37"/>
    </row>
    <row r="8" spans="1:36" x14ac:dyDescent="0.25">
      <c r="A8" s="30" t="s">
        <v>86</v>
      </c>
      <c r="B8" s="60"/>
      <c r="C8" s="60"/>
      <c r="D8" s="60"/>
      <c r="E8" s="60"/>
      <c r="F8" s="60"/>
      <c r="G8" s="60"/>
      <c r="H8" s="57">
        <v>9.57</v>
      </c>
      <c r="I8" s="57">
        <v>9.57</v>
      </c>
      <c r="J8" s="57">
        <v>9.57</v>
      </c>
      <c r="K8" s="57">
        <v>10.199999999999999</v>
      </c>
      <c r="L8" s="57">
        <v>10.199999999999999</v>
      </c>
      <c r="M8" s="57">
        <v>10.199999999999999</v>
      </c>
      <c r="N8" s="57">
        <v>10.199999999999999</v>
      </c>
      <c r="O8" s="57">
        <v>10.199999999999999</v>
      </c>
      <c r="P8" s="57">
        <v>14.6</v>
      </c>
      <c r="Q8" s="57">
        <v>14.6</v>
      </c>
      <c r="R8" s="57">
        <v>16.59</v>
      </c>
      <c r="S8" s="57">
        <v>16.59</v>
      </c>
      <c r="T8" s="57">
        <v>17.63</v>
      </c>
      <c r="U8" s="57">
        <v>17.63</v>
      </c>
      <c r="V8" s="57">
        <v>17.63</v>
      </c>
      <c r="W8" s="57">
        <v>17.63</v>
      </c>
      <c r="X8" s="57">
        <v>18.55</v>
      </c>
      <c r="Y8" s="57">
        <v>19.68</v>
      </c>
      <c r="Z8" s="57">
        <v>20.02</v>
      </c>
      <c r="AA8" s="57">
        <v>21.38</v>
      </c>
      <c r="AB8" s="57">
        <v>21.38</v>
      </c>
      <c r="AC8" s="57">
        <v>21.38</v>
      </c>
      <c r="AD8" s="57">
        <v>21.85</v>
      </c>
      <c r="AE8" s="57">
        <v>23.44</v>
      </c>
      <c r="AF8" s="57">
        <v>26.89</v>
      </c>
      <c r="AG8" s="57">
        <v>26.89</v>
      </c>
      <c r="AH8" s="57">
        <v>27.51</v>
      </c>
      <c r="AI8" s="57">
        <v>27.88</v>
      </c>
      <c r="AJ8" s="37"/>
    </row>
    <row r="9" spans="1:36" x14ac:dyDescent="0.25">
      <c r="A9" s="30" t="s">
        <v>651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57">
        <v>103.06</v>
      </c>
      <c r="V9" s="57">
        <v>104.69</v>
      </c>
      <c r="W9" s="57">
        <v>106.17</v>
      </c>
      <c r="X9" s="57">
        <v>107.22</v>
      </c>
      <c r="Y9" s="57">
        <v>109.72</v>
      </c>
      <c r="Z9" s="57">
        <v>114.65</v>
      </c>
      <c r="AA9" s="57">
        <v>116.45</v>
      </c>
      <c r="AB9" s="57">
        <v>117.05</v>
      </c>
      <c r="AC9" s="57">
        <v>117.43</v>
      </c>
      <c r="AD9" s="57">
        <v>119.73</v>
      </c>
      <c r="AE9" s="57">
        <v>122.35</v>
      </c>
      <c r="AF9" s="57">
        <v>124.22</v>
      </c>
      <c r="AG9" s="57">
        <v>128.04</v>
      </c>
      <c r="AH9" s="57">
        <v>131.94</v>
      </c>
      <c r="AI9" s="57">
        <v>133.16999999999999</v>
      </c>
      <c r="AJ9" s="37"/>
    </row>
    <row r="10" spans="1:36" x14ac:dyDescent="0.25">
      <c r="A10" s="30" t="s">
        <v>87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57">
        <v>37</v>
      </c>
      <c r="Y10" s="57">
        <v>37</v>
      </c>
      <c r="Z10" s="57">
        <v>37</v>
      </c>
      <c r="AA10" s="57">
        <v>37</v>
      </c>
      <c r="AB10" s="57">
        <v>37</v>
      </c>
      <c r="AC10" s="57">
        <v>39</v>
      </c>
      <c r="AD10" s="57">
        <v>39</v>
      </c>
      <c r="AE10" s="57">
        <v>39</v>
      </c>
      <c r="AF10" s="57">
        <v>39</v>
      </c>
      <c r="AG10" s="57">
        <v>41</v>
      </c>
      <c r="AH10" s="57">
        <v>41</v>
      </c>
      <c r="AI10" s="57">
        <v>41.65</v>
      </c>
      <c r="AJ10" s="37"/>
    </row>
    <row r="11" spans="1:36" x14ac:dyDescent="0.25">
      <c r="A11" s="30" t="s">
        <v>88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57">
        <v>19.5</v>
      </c>
      <c r="AA11" s="57" t="s">
        <v>630</v>
      </c>
      <c r="AB11" s="57" t="s">
        <v>631</v>
      </c>
      <c r="AC11" s="57">
        <v>30.83</v>
      </c>
      <c r="AD11" s="57">
        <v>32.229999999999997</v>
      </c>
      <c r="AE11" s="57">
        <v>32.729999999999997</v>
      </c>
      <c r="AF11" s="57">
        <v>33.85</v>
      </c>
      <c r="AG11" s="57">
        <v>34.14</v>
      </c>
      <c r="AH11" s="57">
        <v>34.31</v>
      </c>
      <c r="AI11" s="57">
        <v>34.31</v>
      </c>
      <c r="AJ11" s="37"/>
    </row>
    <row r="12" spans="1:36" x14ac:dyDescent="0.25">
      <c r="A12" s="30" t="s">
        <v>89</v>
      </c>
      <c r="B12" s="60"/>
      <c r="C12" s="60"/>
      <c r="D12" s="60"/>
      <c r="E12" s="60"/>
      <c r="F12" s="60"/>
      <c r="G12" s="60"/>
      <c r="H12" s="60"/>
      <c r="I12" s="60"/>
      <c r="J12" s="57">
        <v>7.7329999999999997</v>
      </c>
      <c r="K12" s="57">
        <v>7.7329999999999997</v>
      </c>
      <c r="L12" s="57">
        <v>7.7329999999999997</v>
      </c>
      <c r="M12" s="57">
        <v>7.7329999999999997</v>
      </c>
      <c r="N12" s="57">
        <v>7.7329999999999997</v>
      </c>
      <c r="O12" s="57">
        <v>7.7329999999999997</v>
      </c>
      <c r="P12" s="57">
        <v>7.7329999999999997</v>
      </c>
      <c r="Q12" s="57">
        <v>7.7329999999999997</v>
      </c>
      <c r="R12" s="57">
        <v>7.7329999999999997</v>
      </c>
      <c r="S12" s="57">
        <v>7.7329999999999997</v>
      </c>
      <c r="T12" s="57">
        <v>7.7329999999999997</v>
      </c>
      <c r="U12" s="57">
        <v>8.7330000000000005</v>
      </c>
      <c r="V12" s="57">
        <v>8.7330000000000005</v>
      </c>
      <c r="W12" s="57">
        <v>8.7330000000000005</v>
      </c>
      <c r="X12" s="57">
        <v>8.7330000000000005</v>
      </c>
      <c r="Y12" s="57">
        <v>8.7330000000000005</v>
      </c>
      <c r="Z12" s="57">
        <v>8.7330000000000005</v>
      </c>
      <c r="AA12" s="57">
        <v>9.0329999999999995</v>
      </c>
      <c r="AB12" s="57">
        <v>9.0329999999999995</v>
      </c>
      <c r="AC12" s="57">
        <v>10.233000000000001</v>
      </c>
      <c r="AD12" s="57">
        <v>10.233000000000001</v>
      </c>
      <c r="AE12" s="57">
        <v>11.563000000000001</v>
      </c>
      <c r="AF12" s="57">
        <v>11.563000000000001</v>
      </c>
      <c r="AG12" s="57">
        <v>11.563000000000001</v>
      </c>
      <c r="AH12" s="57">
        <v>11.563000000000001</v>
      </c>
      <c r="AI12" s="57">
        <v>11.563000000000001</v>
      </c>
      <c r="AJ12" s="37"/>
    </row>
    <row r="13" spans="1:36" x14ac:dyDescent="0.25">
      <c r="A13" s="30" t="s">
        <v>90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57">
        <v>3.7</v>
      </c>
      <c r="AH13" s="57">
        <v>3.7</v>
      </c>
      <c r="AI13" s="57">
        <v>4.03</v>
      </c>
      <c r="AJ13" s="37"/>
    </row>
    <row r="14" spans="1:36" x14ac:dyDescent="0.25">
      <c r="A14" s="30" t="s">
        <v>91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57">
        <v>47.34</v>
      </c>
      <c r="Y14" s="57">
        <v>48.51</v>
      </c>
      <c r="Z14" s="57">
        <v>48.51</v>
      </c>
      <c r="AA14" s="57">
        <v>48.505000000000003</v>
      </c>
      <c r="AB14" s="57">
        <v>48.51</v>
      </c>
      <c r="AC14" s="57">
        <v>48.625999999999998</v>
      </c>
      <c r="AD14" s="57">
        <v>48.63</v>
      </c>
      <c r="AE14" s="57">
        <v>48.63</v>
      </c>
      <c r="AF14" s="57">
        <v>48.63</v>
      </c>
      <c r="AG14" s="57">
        <v>48.63</v>
      </c>
      <c r="AH14" s="57">
        <v>70.23</v>
      </c>
      <c r="AI14" s="57">
        <v>75.23</v>
      </c>
      <c r="AJ14" s="37"/>
    </row>
    <row r="15" spans="1:36" x14ac:dyDescent="0.25">
      <c r="A15" s="30" t="s">
        <v>92</v>
      </c>
      <c r="B15" s="57">
        <v>61.89</v>
      </c>
      <c r="C15" s="57">
        <v>61.89</v>
      </c>
      <c r="D15" s="57">
        <v>61.89</v>
      </c>
      <c r="E15" s="57">
        <v>61.89</v>
      </c>
      <c r="F15" s="57">
        <v>61.89</v>
      </c>
      <c r="G15" s="57">
        <v>61.89</v>
      </c>
      <c r="H15" s="57">
        <v>61.89</v>
      </c>
      <c r="I15" s="57">
        <v>61.89</v>
      </c>
      <c r="J15" s="57">
        <v>61.89</v>
      </c>
      <c r="K15" s="57">
        <v>61.89</v>
      </c>
      <c r="L15" s="57">
        <v>61.89</v>
      </c>
      <c r="M15" s="57">
        <v>61.89</v>
      </c>
      <c r="N15" s="57">
        <v>61.89</v>
      </c>
      <c r="O15" s="57">
        <v>61.89</v>
      </c>
      <c r="P15" s="57">
        <v>61.89</v>
      </c>
      <c r="Q15" s="57">
        <v>61.89</v>
      </c>
      <c r="R15" s="57">
        <v>61.89</v>
      </c>
      <c r="S15" s="57">
        <v>61.89</v>
      </c>
      <c r="T15" s="57">
        <v>61.89</v>
      </c>
      <c r="U15" s="57">
        <v>61.89</v>
      </c>
      <c r="V15" s="57">
        <v>61.89</v>
      </c>
      <c r="W15" s="57">
        <v>89.32</v>
      </c>
      <c r="X15" s="57">
        <v>89.32</v>
      </c>
      <c r="Y15" s="57">
        <v>94.71</v>
      </c>
      <c r="Z15" s="57">
        <v>96.48</v>
      </c>
      <c r="AA15" s="57">
        <v>96.48</v>
      </c>
      <c r="AB15" s="57">
        <v>100.15</v>
      </c>
      <c r="AC15" s="57">
        <v>100.82</v>
      </c>
      <c r="AD15" s="57">
        <v>104.28</v>
      </c>
      <c r="AE15" s="57">
        <v>106.23</v>
      </c>
      <c r="AF15" s="57">
        <v>106.94</v>
      </c>
      <c r="AG15" s="57">
        <v>108.74</v>
      </c>
      <c r="AH15" s="40">
        <v>112.88</v>
      </c>
      <c r="AI15" s="40">
        <v>113.58</v>
      </c>
      <c r="AJ15" s="37"/>
    </row>
    <row r="16" spans="1:36" x14ac:dyDescent="0.25">
      <c r="A16" s="30" t="s">
        <v>93</v>
      </c>
      <c r="B16" s="57" t="s">
        <v>571</v>
      </c>
      <c r="C16" s="57" t="s">
        <v>571</v>
      </c>
      <c r="D16" s="57" t="s">
        <v>571</v>
      </c>
      <c r="E16" s="57" t="s">
        <v>572</v>
      </c>
      <c r="F16" s="57" t="s">
        <v>573</v>
      </c>
      <c r="G16" s="57" t="s">
        <v>574</v>
      </c>
      <c r="H16" s="57" t="s">
        <v>575</v>
      </c>
      <c r="I16" s="57" t="s">
        <v>576</v>
      </c>
      <c r="J16" s="57" t="s">
        <v>577</v>
      </c>
      <c r="K16" s="57" t="s">
        <v>578</v>
      </c>
      <c r="L16" s="57" t="s">
        <v>579</v>
      </c>
      <c r="M16" s="57" t="s">
        <v>580</v>
      </c>
      <c r="N16" s="57" t="s">
        <v>581</v>
      </c>
      <c r="O16" s="57" t="s">
        <v>582</v>
      </c>
      <c r="P16" s="57" t="s">
        <v>583</v>
      </c>
      <c r="Q16" s="57" t="s">
        <v>584</v>
      </c>
      <c r="R16" s="57" t="s">
        <v>585</v>
      </c>
      <c r="S16" s="57" t="s">
        <v>586</v>
      </c>
      <c r="T16" s="57" t="s">
        <v>587</v>
      </c>
      <c r="U16" s="57" t="s">
        <v>588</v>
      </c>
      <c r="V16" s="57" t="s">
        <v>589</v>
      </c>
      <c r="W16" s="57" t="s">
        <v>590</v>
      </c>
      <c r="X16" s="57" t="s">
        <v>591</v>
      </c>
      <c r="Y16" s="57" t="s">
        <v>592</v>
      </c>
      <c r="Z16" s="57" t="s">
        <v>593</v>
      </c>
      <c r="AA16" s="57" t="s">
        <v>594</v>
      </c>
      <c r="AB16" s="57" t="s">
        <v>595</v>
      </c>
      <c r="AC16" s="57" t="s">
        <v>596</v>
      </c>
      <c r="AD16" s="57" t="s">
        <v>597</v>
      </c>
      <c r="AE16" s="57" t="s">
        <v>598</v>
      </c>
      <c r="AF16" s="57" t="s">
        <v>599</v>
      </c>
      <c r="AG16" s="57" t="s">
        <v>600</v>
      </c>
      <c r="AH16" s="57">
        <v>118</v>
      </c>
      <c r="AI16" s="57">
        <v>122.6</v>
      </c>
      <c r="AJ16" s="37"/>
    </row>
    <row r="17" spans="1:36" x14ac:dyDescent="0.25">
      <c r="A17" s="30" t="s">
        <v>679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57">
        <v>169</v>
      </c>
      <c r="X17" s="57">
        <v>171</v>
      </c>
      <c r="Y17" s="57">
        <v>173</v>
      </c>
      <c r="Z17" s="57">
        <v>304</v>
      </c>
      <c r="AA17" s="57">
        <v>305</v>
      </c>
      <c r="AB17" s="57">
        <v>306</v>
      </c>
      <c r="AC17" s="57">
        <v>307</v>
      </c>
      <c r="AD17" s="57">
        <v>264</v>
      </c>
      <c r="AE17" s="57">
        <v>266</v>
      </c>
      <c r="AF17" s="57">
        <v>268</v>
      </c>
      <c r="AG17" s="57">
        <v>269</v>
      </c>
      <c r="AH17" s="57">
        <v>269.88</v>
      </c>
      <c r="AI17" s="57">
        <v>271.66000000000003</v>
      </c>
      <c r="AJ17" s="37"/>
    </row>
    <row r="18" spans="1:36" x14ac:dyDescent="0.25">
      <c r="A18" s="30" t="s">
        <v>94</v>
      </c>
      <c r="B18" s="57">
        <v>19.8</v>
      </c>
      <c r="C18" s="57">
        <v>19.8</v>
      </c>
      <c r="D18" s="57">
        <v>19.8</v>
      </c>
      <c r="E18" s="57">
        <v>19.8</v>
      </c>
      <c r="F18" s="57">
        <v>19.8</v>
      </c>
      <c r="G18" s="57">
        <v>19.8</v>
      </c>
      <c r="H18" s="57">
        <v>19.8</v>
      </c>
      <c r="I18" s="57">
        <v>19.8</v>
      </c>
      <c r="J18" s="57">
        <v>19.8</v>
      </c>
      <c r="K18" s="57">
        <v>19.8</v>
      </c>
      <c r="L18" s="57">
        <v>19.8</v>
      </c>
      <c r="M18" s="57">
        <v>19.8</v>
      </c>
      <c r="N18" s="57">
        <v>19.8</v>
      </c>
      <c r="O18" s="57">
        <v>19.8</v>
      </c>
      <c r="P18" s="57">
        <v>19.8</v>
      </c>
      <c r="Q18" s="57">
        <v>19.8</v>
      </c>
      <c r="R18" s="57">
        <v>19.8</v>
      </c>
      <c r="S18" s="57">
        <v>19.8</v>
      </c>
      <c r="T18" s="57">
        <v>19.8</v>
      </c>
      <c r="U18" s="57">
        <v>19.8</v>
      </c>
      <c r="V18" s="57">
        <v>19.8</v>
      </c>
      <c r="W18" s="57">
        <v>19.8</v>
      </c>
      <c r="X18" s="57">
        <v>19.8</v>
      </c>
      <c r="Y18" s="57">
        <v>19.8</v>
      </c>
      <c r="Z18" s="57">
        <v>19.8</v>
      </c>
      <c r="AA18" s="57">
        <v>19.8</v>
      </c>
      <c r="AB18" s="57">
        <v>19.8</v>
      </c>
      <c r="AC18" s="57">
        <v>19.8</v>
      </c>
      <c r="AD18" s="57">
        <v>19.8</v>
      </c>
      <c r="AE18" s="57">
        <v>19.8</v>
      </c>
      <c r="AF18" s="57">
        <v>23.9</v>
      </c>
      <c r="AG18" s="57">
        <v>23.9</v>
      </c>
      <c r="AH18" s="57">
        <v>23.9</v>
      </c>
      <c r="AI18" s="57">
        <v>28.6</v>
      </c>
      <c r="AJ18" s="37"/>
    </row>
    <row r="19" spans="1:36" x14ac:dyDescent="0.25">
      <c r="A19" s="30" t="s">
        <v>95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57">
        <v>14.68</v>
      </c>
      <c r="V19" s="57">
        <v>17.579999999999998</v>
      </c>
      <c r="W19" s="57">
        <v>18.829999999999998</v>
      </c>
      <c r="X19" s="57">
        <v>18.829999999999998</v>
      </c>
      <c r="Y19" s="57">
        <v>18.829999999999998</v>
      </c>
      <c r="Z19" s="57">
        <v>18.829999999999998</v>
      </c>
      <c r="AA19" s="57">
        <v>18.829999999999998</v>
      </c>
      <c r="AB19" s="57">
        <v>18.829999999999998</v>
      </c>
      <c r="AC19" s="57">
        <v>20.239999999999998</v>
      </c>
      <c r="AD19" s="57">
        <v>20.239999999999998</v>
      </c>
      <c r="AE19" s="57">
        <v>21.89</v>
      </c>
      <c r="AF19" s="57">
        <v>24.2</v>
      </c>
      <c r="AG19" s="57">
        <v>27.21</v>
      </c>
      <c r="AH19" s="57">
        <v>28.28</v>
      </c>
      <c r="AI19" s="57">
        <v>30.25</v>
      </c>
      <c r="AJ19" s="37"/>
    </row>
    <row r="20" spans="1:36" x14ac:dyDescent="0.25">
      <c r="A20" s="30" t="s">
        <v>96</v>
      </c>
      <c r="B20" s="57">
        <v>24.5</v>
      </c>
      <c r="C20" s="57">
        <v>24.5</v>
      </c>
      <c r="D20" s="57">
        <v>24.5</v>
      </c>
      <c r="E20" s="57">
        <v>24.5</v>
      </c>
      <c r="F20" s="57">
        <v>25</v>
      </c>
      <c r="G20" s="57">
        <v>25</v>
      </c>
      <c r="H20" s="57">
        <v>25</v>
      </c>
      <c r="I20" s="57">
        <v>25</v>
      </c>
      <c r="J20" s="57">
        <v>25</v>
      </c>
      <c r="K20" s="57">
        <v>25</v>
      </c>
      <c r="L20" s="57">
        <v>25</v>
      </c>
      <c r="M20" s="57">
        <v>25</v>
      </c>
      <c r="N20" s="57">
        <v>25</v>
      </c>
      <c r="O20" s="57">
        <v>25</v>
      </c>
      <c r="P20" s="57">
        <v>25</v>
      </c>
      <c r="Q20" s="57">
        <v>26</v>
      </c>
      <c r="R20" s="57">
        <v>26</v>
      </c>
      <c r="S20" s="57">
        <v>26</v>
      </c>
      <c r="T20" s="57">
        <v>26.2</v>
      </c>
      <c r="U20" s="57">
        <v>26.2</v>
      </c>
      <c r="V20" s="57">
        <v>26.2</v>
      </c>
      <c r="W20" s="57">
        <v>27</v>
      </c>
      <c r="X20" s="57">
        <v>27</v>
      </c>
      <c r="Y20" s="57">
        <v>27</v>
      </c>
      <c r="Z20" s="57">
        <v>27</v>
      </c>
      <c r="AA20" s="57">
        <v>27</v>
      </c>
      <c r="AB20" s="57">
        <v>27</v>
      </c>
      <c r="AC20" s="57">
        <v>27.74</v>
      </c>
      <c r="AD20" s="57">
        <v>27.74</v>
      </c>
      <c r="AE20" s="57">
        <v>27.74</v>
      </c>
      <c r="AF20" s="57">
        <v>27.74</v>
      </c>
      <c r="AG20" s="57">
        <v>27.74</v>
      </c>
      <c r="AH20" s="57">
        <v>27.74</v>
      </c>
      <c r="AI20" s="57">
        <v>31</v>
      </c>
      <c r="AJ20" s="37"/>
    </row>
    <row r="21" spans="1:36" s="36" customFormat="1" x14ac:dyDescent="0.25">
      <c r="A21" s="34" t="s">
        <v>696</v>
      </c>
      <c r="B21" s="35">
        <f t="shared" ref="B21:AJ21" si="0">SUM(B2:B20)</f>
        <v>162.54000000000002</v>
      </c>
      <c r="C21" s="35">
        <f t="shared" si="0"/>
        <v>162.55000000000001</v>
      </c>
      <c r="D21" s="35">
        <f t="shared" si="0"/>
        <v>162.56</v>
      </c>
      <c r="E21" s="35">
        <f t="shared" si="0"/>
        <v>162.57</v>
      </c>
      <c r="F21" s="35">
        <f t="shared" si="0"/>
        <v>163.08000000000001</v>
      </c>
      <c r="G21" s="35">
        <f t="shared" si="0"/>
        <v>163.09</v>
      </c>
      <c r="H21" s="35">
        <f t="shared" si="0"/>
        <v>172.67</v>
      </c>
      <c r="I21" s="35">
        <f t="shared" si="0"/>
        <v>203.18</v>
      </c>
      <c r="J21" s="35">
        <f t="shared" si="0"/>
        <v>212.423</v>
      </c>
      <c r="K21" s="35">
        <f t="shared" si="0"/>
        <v>217.47300000000001</v>
      </c>
      <c r="L21" s="35">
        <f t="shared" si="0"/>
        <v>218.983</v>
      </c>
      <c r="M21" s="35">
        <f t="shared" si="0"/>
        <v>220.49300000000002</v>
      </c>
      <c r="N21" s="35">
        <f t="shared" si="0"/>
        <v>222.00300000000001</v>
      </c>
      <c r="O21" s="35">
        <f t="shared" si="0"/>
        <v>223.51300000000003</v>
      </c>
      <c r="P21" s="35">
        <f t="shared" si="0"/>
        <v>229.423</v>
      </c>
      <c r="Q21" s="35">
        <f t="shared" si="0"/>
        <v>231.93299999999999</v>
      </c>
      <c r="R21" s="35">
        <f t="shared" si="0"/>
        <v>235.43300000000002</v>
      </c>
      <c r="S21" s="35">
        <f t="shared" si="0"/>
        <v>236.94299999999998</v>
      </c>
      <c r="T21" s="35">
        <f t="shared" si="0"/>
        <v>239.69299999999998</v>
      </c>
      <c r="U21" s="35">
        <f t="shared" si="0"/>
        <v>359.94299999999998</v>
      </c>
      <c r="V21" s="35">
        <f t="shared" si="0"/>
        <v>365.98299999999995</v>
      </c>
      <c r="W21" s="35">
        <f t="shared" si="0"/>
        <v>568.053</v>
      </c>
      <c r="X21" s="35">
        <f t="shared" si="0"/>
        <v>659.17299999999989</v>
      </c>
      <c r="Y21" s="35">
        <f t="shared" si="0"/>
        <v>672.87299999999993</v>
      </c>
      <c r="Z21" s="35">
        <f t="shared" si="0"/>
        <v>831.92300000000012</v>
      </c>
      <c r="AA21" s="35">
        <f t="shared" si="0"/>
        <v>818.88800000000003</v>
      </c>
      <c r="AB21" s="35">
        <f t="shared" si="0"/>
        <v>829.173</v>
      </c>
      <c r="AC21" s="35">
        <f t="shared" si="0"/>
        <v>872.72899999999993</v>
      </c>
      <c r="AD21" s="35">
        <f t="shared" si="0"/>
        <v>844.37299999999993</v>
      </c>
      <c r="AE21" s="35">
        <f t="shared" si="0"/>
        <v>861.87299999999993</v>
      </c>
      <c r="AF21" s="35">
        <f t="shared" si="0"/>
        <v>884.49300000000005</v>
      </c>
      <c r="AG21" s="35">
        <f t="shared" si="0"/>
        <v>906.11299999999994</v>
      </c>
      <c r="AH21" s="35">
        <f t="shared" si="0"/>
        <v>1066.5529999999999</v>
      </c>
      <c r="AI21" s="35">
        <f t="shared" si="0"/>
        <v>1105.9129999999998</v>
      </c>
      <c r="AJ21" s="35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25"/>
  <sheetViews>
    <sheetView zoomScale="85" zoomScaleNormal="85" workbookViewId="0">
      <selection activeCell="B2" sqref="B2:AJ24"/>
    </sheetView>
  </sheetViews>
  <sheetFormatPr defaultColWidth="18" defaultRowHeight="14.25" x14ac:dyDescent="0.25"/>
  <cols>
    <col min="1" max="1" width="18" style="22"/>
    <col min="2" max="13" width="7" style="22" bestFit="1" customWidth="1"/>
    <col min="14" max="35" width="8.140625" style="22" bestFit="1" customWidth="1"/>
    <col min="36" max="36" width="7" style="22" bestFit="1" customWidth="1"/>
    <col min="37" max="16384" width="18" style="22"/>
  </cols>
  <sheetData>
    <row r="1" spans="1:36" ht="17.25" x14ac:dyDescent="0.25">
      <c r="A1" s="20" t="s">
        <v>3</v>
      </c>
      <c r="B1" s="21" t="s">
        <v>149</v>
      </c>
      <c r="C1" s="21" t="s">
        <v>150</v>
      </c>
      <c r="D1" s="21" t="s">
        <v>151</v>
      </c>
      <c r="E1" s="21" t="s">
        <v>152</v>
      </c>
      <c r="F1" s="21" t="s">
        <v>153</v>
      </c>
      <c r="G1" s="21" t="s">
        <v>154</v>
      </c>
      <c r="H1" s="21" t="s">
        <v>155</v>
      </c>
      <c r="I1" s="21" t="s">
        <v>156</v>
      </c>
      <c r="J1" s="21" t="s">
        <v>157</v>
      </c>
      <c r="K1" s="21" t="s">
        <v>158</v>
      </c>
      <c r="L1" s="21" t="s">
        <v>159</v>
      </c>
      <c r="M1" s="21" t="s">
        <v>160</v>
      </c>
      <c r="N1" s="21" t="s">
        <v>161</v>
      </c>
      <c r="O1" s="21" t="s">
        <v>162</v>
      </c>
      <c r="P1" s="21" t="s">
        <v>163</v>
      </c>
      <c r="Q1" s="21" t="s">
        <v>164</v>
      </c>
      <c r="R1" s="21" t="s">
        <v>165</v>
      </c>
      <c r="S1" s="21" t="s">
        <v>166</v>
      </c>
      <c r="T1" s="21" t="s">
        <v>167</v>
      </c>
      <c r="U1" s="21" t="s">
        <v>168</v>
      </c>
      <c r="V1" s="21" t="s">
        <v>169</v>
      </c>
      <c r="W1" s="21" t="s">
        <v>170</v>
      </c>
      <c r="X1" s="21" t="s">
        <v>171</v>
      </c>
      <c r="Y1" s="21" t="s">
        <v>172</v>
      </c>
      <c r="Z1" s="21" t="s">
        <v>173</v>
      </c>
      <c r="AA1" s="21" t="s">
        <v>174</v>
      </c>
      <c r="AB1" s="21" t="s">
        <v>175</v>
      </c>
      <c r="AC1" s="21" t="s">
        <v>176</v>
      </c>
      <c r="AD1" s="21" t="s">
        <v>177</v>
      </c>
      <c r="AE1" s="21" t="s">
        <v>178</v>
      </c>
      <c r="AF1" s="21" t="s">
        <v>179</v>
      </c>
      <c r="AG1" s="21" t="s">
        <v>180</v>
      </c>
      <c r="AH1" s="21" t="s">
        <v>561</v>
      </c>
      <c r="AI1" s="21" t="s">
        <v>678</v>
      </c>
      <c r="AJ1" s="21" t="s">
        <v>695</v>
      </c>
    </row>
    <row r="2" spans="1:36" x14ac:dyDescent="0.25">
      <c r="A2" s="30" t="s">
        <v>97</v>
      </c>
      <c r="B2" s="57">
        <v>18</v>
      </c>
      <c r="C2" s="57">
        <v>18</v>
      </c>
      <c r="D2" s="57">
        <v>18</v>
      </c>
      <c r="E2" s="57">
        <v>18</v>
      </c>
      <c r="F2" s="57">
        <v>18</v>
      </c>
      <c r="G2" s="57">
        <v>18</v>
      </c>
      <c r="H2" s="57">
        <v>18</v>
      </c>
      <c r="I2" s="57">
        <v>22</v>
      </c>
      <c r="J2" s="57">
        <v>22</v>
      </c>
      <c r="K2" s="57">
        <v>22</v>
      </c>
      <c r="L2" s="57">
        <v>24</v>
      </c>
      <c r="M2" s="57">
        <v>24</v>
      </c>
      <c r="N2" s="57">
        <v>30</v>
      </c>
      <c r="O2" s="57">
        <v>30</v>
      </c>
      <c r="P2" s="57">
        <v>35</v>
      </c>
      <c r="Q2" s="57">
        <v>40</v>
      </c>
      <c r="R2" s="57">
        <v>48</v>
      </c>
      <c r="S2" s="57">
        <v>52</v>
      </c>
      <c r="T2" s="57">
        <v>53</v>
      </c>
      <c r="U2" s="57">
        <v>53</v>
      </c>
      <c r="V2" s="57">
        <v>53</v>
      </c>
      <c r="W2" s="57">
        <v>53</v>
      </c>
      <c r="X2" s="57">
        <v>53</v>
      </c>
      <c r="Y2" s="57">
        <v>53</v>
      </c>
      <c r="Z2" s="57">
        <v>53</v>
      </c>
      <c r="AA2" s="57">
        <v>53</v>
      </c>
      <c r="AB2" s="57">
        <v>53</v>
      </c>
      <c r="AC2" s="57">
        <v>53</v>
      </c>
      <c r="AD2" s="57">
        <v>53</v>
      </c>
      <c r="AE2" s="57">
        <v>53</v>
      </c>
      <c r="AF2" s="57">
        <v>56</v>
      </c>
      <c r="AG2" s="57">
        <v>56</v>
      </c>
      <c r="AH2" s="57">
        <v>56</v>
      </c>
      <c r="AI2" s="57">
        <v>56</v>
      </c>
      <c r="AJ2" s="37"/>
    </row>
    <row r="3" spans="1:36" x14ac:dyDescent="0.25">
      <c r="A3" s="30" t="s">
        <v>98</v>
      </c>
      <c r="B3" s="60"/>
      <c r="C3" s="60"/>
      <c r="D3" s="60"/>
      <c r="E3" s="60"/>
      <c r="F3" s="57">
        <v>30</v>
      </c>
      <c r="G3" s="57">
        <v>30</v>
      </c>
      <c r="H3" s="57">
        <v>30</v>
      </c>
      <c r="I3" s="57">
        <v>31</v>
      </c>
      <c r="J3" s="57">
        <v>32</v>
      </c>
      <c r="K3" s="57">
        <v>33</v>
      </c>
      <c r="L3" s="57">
        <v>33</v>
      </c>
      <c r="M3" s="57">
        <v>34</v>
      </c>
      <c r="N3" s="57">
        <v>35</v>
      </c>
      <c r="O3" s="57">
        <v>36</v>
      </c>
      <c r="P3" s="57">
        <v>37</v>
      </c>
      <c r="Q3" s="57">
        <v>37</v>
      </c>
      <c r="R3" s="57">
        <v>38</v>
      </c>
      <c r="S3" s="57">
        <v>40</v>
      </c>
      <c r="T3" s="57">
        <v>41</v>
      </c>
      <c r="U3" s="57">
        <v>41</v>
      </c>
      <c r="V3" s="57">
        <v>42</v>
      </c>
      <c r="W3" s="57">
        <v>45</v>
      </c>
      <c r="X3" s="57">
        <v>47</v>
      </c>
      <c r="Y3" s="57">
        <v>48</v>
      </c>
      <c r="Z3" s="57">
        <v>49</v>
      </c>
      <c r="AA3" s="57">
        <v>50</v>
      </c>
      <c r="AB3" s="57">
        <v>51</v>
      </c>
      <c r="AC3" s="57">
        <v>53</v>
      </c>
      <c r="AD3" s="57">
        <v>54</v>
      </c>
      <c r="AE3" s="57">
        <v>55</v>
      </c>
      <c r="AF3" s="57">
        <v>56</v>
      </c>
      <c r="AG3" s="57">
        <v>57</v>
      </c>
      <c r="AH3" s="40">
        <v>70</v>
      </c>
      <c r="AI3" s="40">
        <v>70</v>
      </c>
      <c r="AJ3" s="37"/>
    </row>
    <row r="4" spans="1:36" x14ac:dyDescent="0.25">
      <c r="A4" s="23" t="s">
        <v>99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57">
        <v>37.299999999999997</v>
      </c>
      <c r="AH4" s="40">
        <v>39.4</v>
      </c>
      <c r="AI4" s="40">
        <v>49.09</v>
      </c>
      <c r="AJ4" s="37"/>
    </row>
    <row r="5" spans="1:36" x14ac:dyDescent="0.25">
      <c r="A5" s="30" t="s">
        <v>100</v>
      </c>
      <c r="B5" s="57">
        <v>20.36</v>
      </c>
      <c r="C5" s="57">
        <v>20.36</v>
      </c>
      <c r="D5" s="57">
        <v>20.36</v>
      </c>
      <c r="E5" s="57">
        <v>20.36</v>
      </c>
      <c r="F5" s="57">
        <v>20.36</v>
      </c>
      <c r="G5" s="57">
        <v>20.36</v>
      </c>
      <c r="H5" s="57">
        <v>20.36</v>
      </c>
      <c r="I5" s="57">
        <v>20.36</v>
      </c>
      <c r="J5" s="57">
        <v>20.36</v>
      </c>
      <c r="K5" s="57">
        <v>22</v>
      </c>
      <c r="L5" s="57">
        <v>22</v>
      </c>
      <c r="M5" s="57">
        <v>22</v>
      </c>
      <c r="N5" s="57">
        <v>22</v>
      </c>
      <c r="O5" s="57">
        <v>22</v>
      </c>
      <c r="P5" s="57">
        <v>22</v>
      </c>
      <c r="Q5" s="57">
        <v>22.3</v>
      </c>
      <c r="R5" s="57">
        <v>22.8</v>
      </c>
      <c r="S5" s="57">
        <v>22.8</v>
      </c>
      <c r="T5" s="57">
        <v>22.8</v>
      </c>
      <c r="U5" s="57">
        <v>22.8</v>
      </c>
      <c r="V5" s="57">
        <v>22.8</v>
      </c>
      <c r="W5" s="57">
        <v>22.8</v>
      </c>
      <c r="X5" s="57">
        <v>22.8</v>
      </c>
      <c r="Y5" s="57">
        <v>22.8</v>
      </c>
      <c r="Z5" s="57">
        <v>23.1</v>
      </c>
      <c r="AA5" s="57">
        <v>23.1</v>
      </c>
      <c r="AB5" s="57">
        <v>23.1</v>
      </c>
      <c r="AC5" s="57">
        <v>23.1</v>
      </c>
      <c r="AD5" s="57">
        <v>23.3</v>
      </c>
      <c r="AE5" s="57">
        <v>23.3</v>
      </c>
      <c r="AF5" s="57">
        <v>23.3</v>
      </c>
      <c r="AG5" s="57">
        <v>23.6</v>
      </c>
      <c r="AH5" s="40">
        <v>23.9</v>
      </c>
      <c r="AI5" s="40">
        <v>26</v>
      </c>
      <c r="AJ5" s="37"/>
    </row>
    <row r="6" spans="1:36" x14ac:dyDescent="0.25">
      <c r="A6" s="30" t="s">
        <v>101</v>
      </c>
      <c r="B6" s="57">
        <v>43.3</v>
      </c>
      <c r="C6" s="57">
        <v>43.6</v>
      </c>
      <c r="D6" s="57">
        <v>43.9</v>
      </c>
      <c r="E6" s="57">
        <v>44.2</v>
      </c>
      <c r="F6" s="57">
        <v>44.5</v>
      </c>
      <c r="G6" s="57">
        <v>44.8</v>
      </c>
      <c r="H6" s="57">
        <v>45.1</v>
      </c>
      <c r="I6" s="57">
        <v>45.4</v>
      </c>
      <c r="J6" s="57">
        <v>45.7</v>
      </c>
      <c r="K6" s="57">
        <v>46</v>
      </c>
      <c r="L6" s="57">
        <v>46.3</v>
      </c>
      <c r="M6" s="57">
        <v>46.6</v>
      </c>
      <c r="N6" s="57">
        <v>46.9</v>
      </c>
      <c r="O6" s="57">
        <v>47.2</v>
      </c>
      <c r="P6" s="57">
        <v>47.5</v>
      </c>
      <c r="Q6" s="57">
        <v>47.8</v>
      </c>
      <c r="R6" s="57">
        <v>48.1</v>
      </c>
      <c r="S6" s="57">
        <v>48.4</v>
      </c>
      <c r="T6" s="57">
        <v>48.7</v>
      </c>
      <c r="U6" s="57">
        <v>49</v>
      </c>
      <c r="V6" s="57">
        <v>49.3</v>
      </c>
      <c r="W6" s="57">
        <v>49.6</v>
      </c>
      <c r="X6" s="57">
        <v>49.9</v>
      </c>
      <c r="Y6" s="57">
        <v>59.2</v>
      </c>
      <c r="Z6" s="57">
        <v>59.5</v>
      </c>
      <c r="AA6" s="57">
        <v>59.8</v>
      </c>
      <c r="AB6" s="57">
        <v>69.099999999999994</v>
      </c>
      <c r="AC6" s="57">
        <v>69.400000000000006</v>
      </c>
      <c r="AD6" s="57">
        <v>69.7</v>
      </c>
      <c r="AE6" s="57">
        <v>70</v>
      </c>
      <c r="AF6" s="57">
        <v>70.5</v>
      </c>
      <c r="AG6" s="57">
        <v>71</v>
      </c>
      <c r="AH6" s="57">
        <v>72</v>
      </c>
      <c r="AI6" s="57">
        <v>72</v>
      </c>
      <c r="AJ6" s="37"/>
    </row>
    <row r="7" spans="1:36" x14ac:dyDescent="0.25">
      <c r="A7" s="30" t="s">
        <v>102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>
        <v>10.199999999999999</v>
      </c>
      <c r="P7" s="57">
        <v>12.8</v>
      </c>
      <c r="Q7" s="57">
        <v>17.3</v>
      </c>
      <c r="R7" s="57">
        <v>20.8</v>
      </c>
      <c r="S7" s="57">
        <v>24.3</v>
      </c>
      <c r="T7" s="57">
        <v>27.7</v>
      </c>
      <c r="U7" s="57">
        <v>32.200000000000003</v>
      </c>
      <c r="V7" s="57">
        <v>34.700000000000003</v>
      </c>
      <c r="W7" s="57">
        <v>36.6</v>
      </c>
      <c r="X7" s="57">
        <v>36.9</v>
      </c>
      <c r="Y7" s="57">
        <v>37.200000000000003</v>
      </c>
      <c r="Z7" s="57">
        <v>39.4</v>
      </c>
      <c r="AA7" s="57">
        <v>41.7</v>
      </c>
      <c r="AB7" s="57">
        <v>42.6</v>
      </c>
      <c r="AC7" s="57">
        <v>44.2</v>
      </c>
      <c r="AD7" s="57">
        <v>45.5</v>
      </c>
      <c r="AE7" s="57">
        <v>47</v>
      </c>
      <c r="AF7" s="57">
        <v>48.5</v>
      </c>
      <c r="AG7" s="57">
        <v>50</v>
      </c>
      <c r="AH7" s="57">
        <v>50</v>
      </c>
      <c r="AI7" s="57">
        <v>52</v>
      </c>
      <c r="AJ7" s="37"/>
    </row>
    <row r="8" spans="1:36" x14ac:dyDescent="0.25">
      <c r="A8" s="30" t="s">
        <v>103</v>
      </c>
      <c r="B8" s="40">
        <f>-C8</f>
        <v>0</v>
      </c>
      <c r="C8" s="40">
        <v>0</v>
      </c>
      <c r="D8" s="40">
        <v>0</v>
      </c>
      <c r="E8" s="40">
        <v>0</v>
      </c>
      <c r="F8" s="40">
        <v>0</v>
      </c>
      <c r="G8" s="40">
        <v>31</v>
      </c>
      <c r="H8" s="40">
        <v>32</v>
      </c>
      <c r="I8" s="40">
        <v>33</v>
      </c>
      <c r="J8" s="40">
        <v>33.5</v>
      </c>
      <c r="K8" s="40">
        <v>35</v>
      </c>
      <c r="L8" s="40">
        <v>36</v>
      </c>
      <c r="M8" s="40">
        <v>37</v>
      </c>
      <c r="N8" s="40">
        <v>38</v>
      </c>
      <c r="O8" s="40">
        <v>39.5</v>
      </c>
      <c r="P8" s="40">
        <v>40</v>
      </c>
      <c r="Q8" s="40">
        <v>47.5</v>
      </c>
      <c r="R8" s="40">
        <v>56.5</v>
      </c>
      <c r="S8" s="40">
        <v>57</v>
      </c>
      <c r="T8" s="40">
        <v>59.5</v>
      </c>
      <c r="U8" s="40">
        <v>60</v>
      </c>
      <c r="V8" s="40">
        <v>60</v>
      </c>
      <c r="W8" s="40">
        <v>60</v>
      </c>
      <c r="X8" s="40">
        <v>60</v>
      </c>
      <c r="Y8" s="40">
        <v>61.5</v>
      </c>
      <c r="Z8" s="40">
        <v>61.5</v>
      </c>
      <c r="AA8" s="40">
        <v>61.5</v>
      </c>
      <c r="AB8" s="40">
        <v>62.5</v>
      </c>
      <c r="AC8" s="40">
        <v>63</v>
      </c>
      <c r="AD8" s="40">
        <v>64</v>
      </c>
      <c r="AE8" s="40">
        <v>65</v>
      </c>
      <c r="AF8" s="40">
        <v>65.5</v>
      </c>
      <c r="AG8" s="40">
        <v>66</v>
      </c>
      <c r="AH8" s="40">
        <v>68</v>
      </c>
      <c r="AI8" s="40">
        <v>68.5</v>
      </c>
      <c r="AJ8" s="37"/>
    </row>
    <row r="9" spans="1:36" x14ac:dyDescent="0.25">
      <c r="A9" s="30" t="s">
        <v>104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57">
        <v>9</v>
      </c>
      <c r="Q9" s="57">
        <v>9.3000000000000007</v>
      </c>
      <c r="R9" s="57">
        <v>9.6</v>
      </c>
      <c r="S9" s="57">
        <v>9.8000000000000007</v>
      </c>
      <c r="T9" s="57">
        <v>9.8000000000000007</v>
      </c>
      <c r="U9" s="57">
        <v>9.9</v>
      </c>
      <c r="V9" s="57">
        <v>11.3</v>
      </c>
      <c r="W9" s="57">
        <v>11.53</v>
      </c>
      <c r="X9" s="57">
        <v>11.53</v>
      </c>
      <c r="Y9" s="57">
        <v>11.68</v>
      </c>
      <c r="Z9" s="57">
        <v>11.68</v>
      </c>
      <c r="AA9" s="57">
        <v>11.68</v>
      </c>
      <c r="AB9" s="57">
        <v>11.68</v>
      </c>
      <c r="AC9" s="57">
        <v>11.68</v>
      </c>
      <c r="AD9" s="57">
        <v>11.78</v>
      </c>
      <c r="AE9" s="57">
        <v>11.78</v>
      </c>
      <c r="AF9" s="57">
        <v>15.453799999999999</v>
      </c>
      <c r="AG9" s="57">
        <v>16.053799999999999</v>
      </c>
      <c r="AH9" s="57">
        <v>16.053799999999999</v>
      </c>
      <c r="AI9" s="57">
        <v>16.54</v>
      </c>
      <c r="AJ9" s="37"/>
    </row>
    <row r="10" spans="1:36" x14ac:dyDescent="0.25">
      <c r="A10" s="30" t="s">
        <v>105</v>
      </c>
      <c r="B10" s="61">
        <v>265</v>
      </c>
      <c r="C10" s="61">
        <v>265</v>
      </c>
      <c r="D10" s="61">
        <v>266</v>
      </c>
      <c r="E10" s="61">
        <v>266</v>
      </c>
      <c r="F10" s="61">
        <v>266</v>
      </c>
      <c r="G10" s="61">
        <v>266</v>
      </c>
      <c r="H10" s="61">
        <v>266</v>
      </c>
      <c r="I10" s="61">
        <v>266</v>
      </c>
      <c r="J10" s="61">
        <v>266</v>
      </c>
      <c r="K10" s="61">
        <v>266</v>
      </c>
      <c r="L10" s="61">
        <v>266.5</v>
      </c>
      <c r="M10" s="61">
        <v>267</v>
      </c>
      <c r="N10" s="61">
        <v>267</v>
      </c>
      <c r="O10" s="61">
        <v>268</v>
      </c>
      <c r="P10" s="61">
        <v>268.5</v>
      </c>
      <c r="Q10" s="61">
        <v>269</v>
      </c>
      <c r="R10" s="61">
        <v>269</v>
      </c>
      <c r="S10" s="61">
        <v>271</v>
      </c>
      <c r="T10" s="61">
        <v>272</v>
      </c>
      <c r="U10" s="61">
        <v>272</v>
      </c>
      <c r="V10" s="61">
        <v>273</v>
      </c>
      <c r="W10" s="61">
        <v>274.5</v>
      </c>
      <c r="X10" s="57">
        <v>275</v>
      </c>
      <c r="Y10" s="57">
        <v>412</v>
      </c>
      <c r="Z10" s="57">
        <v>412</v>
      </c>
      <c r="AA10" s="57">
        <v>413</v>
      </c>
      <c r="AB10" s="57">
        <v>414</v>
      </c>
      <c r="AC10" s="57">
        <v>418</v>
      </c>
      <c r="AD10" s="57">
        <v>419</v>
      </c>
      <c r="AE10" s="57">
        <v>421</v>
      </c>
      <c r="AF10" s="57">
        <v>423</v>
      </c>
      <c r="AG10" s="57">
        <v>425</v>
      </c>
      <c r="AH10" s="40">
        <v>428</v>
      </c>
      <c r="AI10" s="40">
        <v>431</v>
      </c>
      <c r="AJ10" s="37"/>
    </row>
    <row r="11" spans="1:36" x14ac:dyDescent="0.25">
      <c r="A11" s="30" t="s">
        <v>106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57">
        <v>3</v>
      </c>
      <c r="S11" s="57">
        <v>7.5</v>
      </c>
      <c r="T11" s="57">
        <v>11</v>
      </c>
      <c r="U11" s="57">
        <v>14</v>
      </c>
      <c r="V11" s="57">
        <v>17</v>
      </c>
      <c r="W11" s="57">
        <v>17</v>
      </c>
      <c r="X11" s="57">
        <v>20</v>
      </c>
      <c r="Y11" s="57">
        <v>22.5</v>
      </c>
      <c r="Z11" s="57">
        <v>25</v>
      </c>
      <c r="AA11" s="57">
        <v>27</v>
      </c>
      <c r="AB11" s="57">
        <v>29</v>
      </c>
      <c r="AC11" s="57">
        <v>31</v>
      </c>
      <c r="AD11" s="57">
        <v>33</v>
      </c>
      <c r="AE11" s="57">
        <v>36</v>
      </c>
      <c r="AF11" s="57">
        <v>38</v>
      </c>
      <c r="AG11" s="57">
        <v>40</v>
      </c>
      <c r="AH11" s="40">
        <v>41.06</v>
      </c>
      <c r="AI11" s="40">
        <v>42.015000000000001</v>
      </c>
      <c r="AJ11" s="37"/>
    </row>
    <row r="12" spans="1:36" x14ac:dyDescent="0.25">
      <c r="A12" s="30" t="s">
        <v>107</v>
      </c>
      <c r="B12" s="57">
        <v>6.2</v>
      </c>
      <c r="C12" s="57">
        <v>6.2</v>
      </c>
      <c r="D12" s="57">
        <v>6.2</v>
      </c>
      <c r="E12" s="57">
        <v>6.2</v>
      </c>
      <c r="F12" s="57">
        <v>6.2</v>
      </c>
      <c r="G12" s="57">
        <v>6.2</v>
      </c>
      <c r="H12" s="57">
        <v>6.2</v>
      </c>
      <c r="I12" s="57">
        <v>6.2</v>
      </c>
      <c r="J12" s="57">
        <v>6.2</v>
      </c>
      <c r="K12" s="57">
        <v>6.2</v>
      </c>
      <c r="L12" s="57">
        <v>9</v>
      </c>
      <c r="M12" s="57">
        <v>12.8</v>
      </c>
      <c r="N12" s="57">
        <v>15.8</v>
      </c>
      <c r="O12" s="57">
        <v>17.8</v>
      </c>
      <c r="P12" s="57">
        <v>19.5</v>
      </c>
      <c r="Q12" s="57">
        <v>23.5</v>
      </c>
      <c r="R12" s="57">
        <v>23.5</v>
      </c>
      <c r="S12" s="57">
        <v>23.5</v>
      </c>
      <c r="T12" s="57">
        <v>23.5</v>
      </c>
      <c r="U12" s="57">
        <v>26</v>
      </c>
      <c r="V12" s="57">
        <v>26</v>
      </c>
      <c r="W12" s="57">
        <v>26</v>
      </c>
      <c r="X12" s="57">
        <v>26</v>
      </c>
      <c r="Y12" s="57">
        <v>26</v>
      </c>
      <c r="Z12" s="57">
        <v>26</v>
      </c>
      <c r="AA12" s="57">
        <v>27.5</v>
      </c>
      <c r="AB12" s="57">
        <v>29</v>
      </c>
      <c r="AC12" s="57">
        <v>30.8</v>
      </c>
      <c r="AD12" s="57">
        <v>31.6</v>
      </c>
      <c r="AE12" s="57">
        <v>32.4</v>
      </c>
      <c r="AF12" s="57">
        <v>33.200000000000003</v>
      </c>
      <c r="AG12" s="57">
        <v>33.200000000000003</v>
      </c>
      <c r="AH12" s="57">
        <v>33.200000000000003</v>
      </c>
      <c r="AI12" s="57">
        <v>35.6</v>
      </c>
      <c r="AJ12" s="37"/>
    </row>
    <row r="13" spans="1:36" x14ac:dyDescent="0.25">
      <c r="A13" s="30" t="s">
        <v>108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57">
        <v>109.8</v>
      </c>
      <c r="AA13" s="57">
        <v>110.2</v>
      </c>
      <c r="AB13" s="57">
        <v>110.2</v>
      </c>
      <c r="AC13" s="57">
        <v>110.96</v>
      </c>
      <c r="AD13" s="57">
        <v>111.86</v>
      </c>
      <c r="AE13" s="57">
        <v>114.12</v>
      </c>
      <c r="AF13" s="57">
        <v>117.02</v>
      </c>
      <c r="AG13" s="57">
        <v>117.75</v>
      </c>
      <c r="AH13" s="40">
        <v>119.19</v>
      </c>
      <c r="AI13" s="40">
        <v>119.43</v>
      </c>
      <c r="AJ13" s="37"/>
    </row>
    <row r="14" spans="1:36" x14ac:dyDescent="0.25">
      <c r="A14" s="30" t="s">
        <v>109</v>
      </c>
      <c r="B14" s="61">
        <v>144.52000000000001</v>
      </c>
      <c r="C14" s="61">
        <v>144.52000000000001</v>
      </c>
      <c r="D14" s="61">
        <v>144.52000000000001</v>
      </c>
      <c r="E14" s="61">
        <v>144.52000000000001</v>
      </c>
      <c r="F14" s="61">
        <v>144.52000000000001</v>
      </c>
      <c r="G14" s="61">
        <v>144.52000000000001</v>
      </c>
      <c r="H14" s="61">
        <v>144.91999999999999</v>
      </c>
      <c r="I14" s="61">
        <v>145.41999999999999</v>
      </c>
      <c r="J14" s="61">
        <v>145.82</v>
      </c>
      <c r="K14" s="61">
        <v>146.22</v>
      </c>
      <c r="L14" s="61">
        <v>146.72</v>
      </c>
      <c r="M14" s="57">
        <v>147.32000000000002</v>
      </c>
      <c r="N14" s="57">
        <v>147.92000000000002</v>
      </c>
      <c r="O14" s="57">
        <v>148.82000000000002</v>
      </c>
      <c r="P14" s="57">
        <v>149.32000000000002</v>
      </c>
      <c r="Q14" s="57">
        <v>149.72000000000003</v>
      </c>
      <c r="R14" s="57">
        <v>152.72000000000003</v>
      </c>
      <c r="S14" s="57">
        <v>155.72000000000003</v>
      </c>
      <c r="T14" s="57">
        <v>158.72000000000003</v>
      </c>
      <c r="U14" s="57">
        <v>159.72000000000003</v>
      </c>
      <c r="V14" s="57">
        <v>160.82000000000002</v>
      </c>
      <c r="W14" s="57">
        <v>162.42000000000002</v>
      </c>
      <c r="X14" s="57">
        <v>163.62</v>
      </c>
      <c r="Y14" s="57">
        <v>164.52</v>
      </c>
      <c r="Z14" s="57">
        <v>165.72</v>
      </c>
      <c r="AA14" s="57">
        <v>167.22</v>
      </c>
      <c r="AB14" s="57">
        <v>168.22</v>
      </c>
      <c r="AC14" s="57">
        <v>169.02</v>
      </c>
      <c r="AD14" s="57">
        <v>170.12</v>
      </c>
      <c r="AE14" s="57">
        <v>170.92000000000002</v>
      </c>
      <c r="AF14" s="57">
        <v>171.62</v>
      </c>
      <c r="AG14" s="57">
        <v>172.72</v>
      </c>
      <c r="AH14" s="57">
        <f>AG14+2+12.46</f>
        <v>187.18</v>
      </c>
      <c r="AI14" s="57">
        <f>187.18+0.0683</f>
        <v>187.2483</v>
      </c>
      <c r="AJ14" s="37"/>
    </row>
    <row r="15" spans="1:36" x14ac:dyDescent="0.25">
      <c r="A15" s="30" t="s">
        <v>680</v>
      </c>
      <c r="B15" s="60"/>
      <c r="C15" s="60"/>
      <c r="D15" s="60"/>
      <c r="E15" s="60"/>
      <c r="F15" s="60"/>
      <c r="G15" s="60"/>
      <c r="H15" s="60"/>
      <c r="I15" s="46">
        <v>144.86000000000001</v>
      </c>
      <c r="J15" s="46">
        <v>144.86000000000001</v>
      </c>
      <c r="K15" s="46">
        <v>144.86000000000001</v>
      </c>
      <c r="L15" s="46">
        <v>144.86000000000001</v>
      </c>
      <c r="M15" s="46">
        <v>144.86000000000001</v>
      </c>
      <c r="N15" s="46">
        <v>144.86000000000001</v>
      </c>
      <c r="O15" s="46">
        <v>147.21</v>
      </c>
      <c r="P15" s="46">
        <v>148.56</v>
      </c>
      <c r="Q15" s="46">
        <v>151.29</v>
      </c>
      <c r="R15" s="46">
        <v>153.15</v>
      </c>
      <c r="S15" s="46">
        <v>155.19999999999999</v>
      </c>
      <c r="T15" s="46">
        <v>156.80000000000001</v>
      </c>
      <c r="U15" s="46">
        <v>158.72</v>
      </c>
      <c r="V15" s="46">
        <v>160.58000000000001</v>
      </c>
      <c r="W15" s="46">
        <v>163.21</v>
      </c>
      <c r="X15" s="46">
        <v>164.89</v>
      </c>
      <c r="Y15" s="46">
        <v>165.43</v>
      </c>
      <c r="Z15" s="46">
        <v>168.23</v>
      </c>
      <c r="AA15" s="46">
        <v>169.65</v>
      </c>
      <c r="AB15" s="40">
        <v>171.803</v>
      </c>
      <c r="AC15" s="40">
        <v>173.98</v>
      </c>
      <c r="AD15" s="40">
        <v>175.4</v>
      </c>
      <c r="AE15" s="40">
        <v>177.85</v>
      </c>
      <c r="AF15" s="40">
        <v>179.02</v>
      </c>
      <c r="AG15" s="40">
        <v>179.62</v>
      </c>
      <c r="AH15" s="40">
        <v>209.27</v>
      </c>
      <c r="AI15" s="40">
        <v>221.14</v>
      </c>
      <c r="AJ15" s="37"/>
    </row>
    <row r="16" spans="1:36" x14ac:dyDescent="0.25">
      <c r="A16" s="23" t="s">
        <v>110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57">
        <v>141.61000000000001</v>
      </c>
      <c r="O16" s="57">
        <v>141.61000000000001</v>
      </c>
      <c r="P16" s="57">
        <v>141.61000000000001</v>
      </c>
      <c r="Q16" s="57">
        <v>141.61000000000001</v>
      </c>
      <c r="R16" s="57">
        <v>141.61000000000001</v>
      </c>
      <c r="S16" s="57">
        <v>141.61000000000001</v>
      </c>
      <c r="T16" s="57">
        <v>141.61000000000001</v>
      </c>
      <c r="U16" s="57">
        <v>141.61000000000001</v>
      </c>
      <c r="V16" s="57">
        <v>141.61000000000001</v>
      </c>
      <c r="W16" s="57">
        <v>141.61000000000001</v>
      </c>
      <c r="X16" s="57">
        <v>141.61000000000001</v>
      </c>
      <c r="Y16" s="57">
        <v>141.61000000000001</v>
      </c>
      <c r="Z16" s="57" t="s">
        <v>626</v>
      </c>
      <c r="AA16" s="57" t="s">
        <v>626</v>
      </c>
      <c r="AB16" s="57">
        <v>142.11000000000001</v>
      </c>
      <c r="AC16" s="57">
        <v>144.57</v>
      </c>
      <c r="AD16" s="57">
        <v>145.53</v>
      </c>
      <c r="AE16" s="57">
        <v>148.03</v>
      </c>
      <c r="AF16" s="57">
        <v>149.6</v>
      </c>
      <c r="AG16" s="57">
        <v>152</v>
      </c>
      <c r="AH16" s="57">
        <v>153.5</v>
      </c>
      <c r="AI16" s="57">
        <v>153.5</v>
      </c>
      <c r="AJ16" s="37"/>
    </row>
    <row r="17" spans="1:36" x14ac:dyDescent="0.25">
      <c r="A17" s="30" t="s">
        <v>111</v>
      </c>
      <c r="B17" s="57">
        <v>0.41199999999999998</v>
      </c>
      <c r="C17" s="57">
        <v>0.41199999999999998</v>
      </c>
      <c r="D17" s="57">
        <v>0.41199999999999998</v>
      </c>
      <c r="E17" s="57">
        <v>0.41199999999999998</v>
      </c>
      <c r="F17" s="57">
        <v>0.41199999999999998</v>
      </c>
      <c r="G17" s="57">
        <v>0.41199999999999998</v>
      </c>
      <c r="H17" s="57">
        <v>0.41199999999999998</v>
      </c>
      <c r="I17" s="57">
        <v>1.8149999999999999</v>
      </c>
      <c r="J17" s="57">
        <v>3.1150000000000002</v>
      </c>
      <c r="K17" s="57">
        <v>7.4269999999999996</v>
      </c>
      <c r="L17" s="57">
        <v>8.4269999999999996</v>
      </c>
      <c r="M17" s="57">
        <v>12.829000000000001</v>
      </c>
      <c r="N17" s="57">
        <v>21.829000000000001</v>
      </c>
      <c r="O17" s="57">
        <v>23.029</v>
      </c>
      <c r="P17" s="57">
        <v>26.103999999999999</v>
      </c>
      <c r="Q17" s="57">
        <v>27.103999999999999</v>
      </c>
      <c r="R17" s="57">
        <v>27.404</v>
      </c>
      <c r="S17" s="57">
        <v>27.72</v>
      </c>
      <c r="T17" s="57">
        <v>27.899000000000001</v>
      </c>
      <c r="U17" s="57">
        <v>28.398</v>
      </c>
      <c r="V17" s="57">
        <v>28.957999999999998</v>
      </c>
      <c r="W17" s="57">
        <v>30.117999999999999</v>
      </c>
      <c r="X17" s="57">
        <v>31.577999999999999</v>
      </c>
      <c r="Y17" s="57">
        <v>32.387999999999998</v>
      </c>
      <c r="Z17" s="57">
        <v>36.865000000000002</v>
      </c>
      <c r="AA17" s="57">
        <v>36.865000000000002</v>
      </c>
      <c r="AB17" s="57">
        <v>39.865000000000002</v>
      </c>
      <c r="AC17" s="57">
        <v>41.784999999999997</v>
      </c>
      <c r="AD17" s="57" t="s">
        <v>624</v>
      </c>
      <c r="AE17" s="57">
        <v>43.92</v>
      </c>
      <c r="AF17" s="57">
        <v>46.177999999999997</v>
      </c>
      <c r="AG17" s="57">
        <v>46.988</v>
      </c>
      <c r="AH17" s="40">
        <v>39.225000000000001</v>
      </c>
      <c r="AI17" s="40">
        <v>40.5</v>
      </c>
      <c r="AJ17" s="37"/>
    </row>
    <row r="18" spans="1:36" x14ac:dyDescent="0.25">
      <c r="A18" s="30" t="s">
        <v>112</v>
      </c>
      <c r="B18" s="61">
        <v>30.85</v>
      </c>
      <c r="C18" s="61">
        <v>30.85</v>
      </c>
      <c r="D18" s="61">
        <v>30.85</v>
      </c>
      <c r="E18" s="61">
        <v>30.85</v>
      </c>
      <c r="F18" s="61">
        <v>30.85</v>
      </c>
      <c r="G18" s="61">
        <v>30.85</v>
      </c>
      <c r="H18" s="61">
        <v>30.85</v>
      </c>
      <c r="I18" s="61">
        <v>30.85</v>
      </c>
      <c r="J18" s="61">
        <v>30.85</v>
      </c>
      <c r="K18" s="61">
        <v>30.85</v>
      </c>
      <c r="L18" s="57">
        <v>30.85</v>
      </c>
      <c r="M18" s="57">
        <v>30.85</v>
      </c>
      <c r="N18" s="57">
        <v>30.85</v>
      </c>
      <c r="O18" s="57">
        <v>30.85</v>
      </c>
      <c r="P18" s="57">
        <v>30.85</v>
      </c>
      <c r="Q18" s="57">
        <v>30.85</v>
      </c>
      <c r="R18" s="57">
        <v>30.85</v>
      </c>
      <c r="S18" s="57">
        <v>30.85</v>
      </c>
      <c r="T18" s="57">
        <v>30.85</v>
      </c>
      <c r="U18" s="57">
        <v>30.85</v>
      </c>
      <c r="V18" s="57">
        <v>30.85</v>
      </c>
      <c r="W18" s="57">
        <v>30.85</v>
      </c>
      <c r="X18" s="57">
        <v>30.85</v>
      </c>
      <c r="Y18" s="57">
        <v>30.85</v>
      </c>
      <c r="Z18" s="57">
        <v>30.85</v>
      </c>
      <c r="AA18" s="57">
        <v>30.85</v>
      </c>
      <c r="AB18" s="57">
        <v>30.85</v>
      </c>
      <c r="AC18" s="57">
        <v>30.85</v>
      </c>
      <c r="AD18" s="57">
        <v>30.85</v>
      </c>
      <c r="AE18" s="57">
        <v>30.85</v>
      </c>
      <c r="AF18" s="57">
        <v>30.85</v>
      </c>
      <c r="AG18" s="57">
        <v>30.85</v>
      </c>
      <c r="AH18" s="57">
        <v>30.85</v>
      </c>
      <c r="AI18" s="57">
        <v>30.85</v>
      </c>
      <c r="AJ18" s="37"/>
    </row>
    <row r="19" spans="1:36" x14ac:dyDescent="0.25">
      <c r="A19" s="30" t="s">
        <v>113</v>
      </c>
      <c r="B19" s="57">
        <v>2.4500000000000002</v>
      </c>
      <c r="C19" s="57">
        <v>2.4500000000000002</v>
      </c>
      <c r="D19" s="57">
        <v>2.4500000000000002</v>
      </c>
      <c r="E19" s="57">
        <v>2.4500000000000002</v>
      </c>
      <c r="F19" s="57">
        <v>2.4500000000000002</v>
      </c>
      <c r="G19" s="57">
        <v>2.4500000000000002</v>
      </c>
      <c r="H19" s="57">
        <v>2.4500000000000002</v>
      </c>
      <c r="I19" s="57">
        <v>2.4500000000000002</v>
      </c>
      <c r="J19" s="57">
        <v>2.4500000000000002</v>
      </c>
      <c r="K19" s="57">
        <v>2.4500000000000002</v>
      </c>
      <c r="L19" s="57">
        <v>2.4500000000000002</v>
      </c>
      <c r="M19" s="57">
        <v>2.4500000000000002</v>
      </c>
      <c r="N19" s="57">
        <v>2.4500000000000002</v>
      </c>
      <c r="O19" s="57">
        <v>2.4500000000000002</v>
      </c>
      <c r="P19" s="57">
        <v>2.4500000000000002</v>
      </c>
      <c r="Q19" s="57">
        <v>2.4500000000000002</v>
      </c>
      <c r="R19" s="57">
        <v>2.4500000000000002</v>
      </c>
      <c r="S19" s="57">
        <v>2.4500000000000002</v>
      </c>
      <c r="T19" s="57">
        <v>3.55</v>
      </c>
      <c r="U19" s="57">
        <v>4.57</v>
      </c>
      <c r="V19" s="57">
        <v>4.57</v>
      </c>
      <c r="W19" s="57">
        <v>4.57</v>
      </c>
      <c r="X19" s="57">
        <v>5.07</v>
      </c>
      <c r="Y19" s="57">
        <v>5.07</v>
      </c>
      <c r="Z19" s="57">
        <v>5.07</v>
      </c>
      <c r="AA19" s="57">
        <v>5.07</v>
      </c>
      <c r="AB19" s="57">
        <v>5.07</v>
      </c>
      <c r="AC19" s="57">
        <v>5.07</v>
      </c>
      <c r="AD19" s="57">
        <v>6.72</v>
      </c>
      <c r="AE19" s="57">
        <v>7.97</v>
      </c>
      <c r="AF19" s="57">
        <v>12.92</v>
      </c>
      <c r="AG19" s="57">
        <v>14.02</v>
      </c>
      <c r="AH19" s="40">
        <v>15.52</v>
      </c>
      <c r="AI19" s="40">
        <v>16.12</v>
      </c>
      <c r="AJ19" s="37"/>
    </row>
    <row r="20" spans="1:36" x14ac:dyDescent="0.25">
      <c r="A20" s="30" t="s">
        <v>114</v>
      </c>
      <c r="B20" s="57">
        <v>15.13</v>
      </c>
      <c r="C20" s="57">
        <v>15.35</v>
      </c>
      <c r="D20" s="57">
        <v>15.35</v>
      </c>
      <c r="E20" s="57">
        <v>15.35</v>
      </c>
      <c r="F20" s="57">
        <v>15.35</v>
      </c>
      <c r="G20" s="57">
        <v>15.35</v>
      </c>
      <c r="H20" s="57">
        <v>15.35</v>
      </c>
      <c r="I20" s="57">
        <v>15.35</v>
      </c>
      <c r="J20" s="57">
        <v>15.35</v>
      </c>
      <c r="K20" s="57">
        <v>15.35</v>
      </c>
      <c r="L20" s="57">
        <v>15.35</v>
      </c>
      <c r="M20" s="57">
        <v>16.55</v>
      </c>
      <c r="N20" s="57">
        <v>16.55</v>
      </c>
      <c r="O20" s="57">
        <v>16.55</v>
      </c>
      <c r="P20" s="57">
        <v>16.55</v>
      </c>
      <c r="Q20" s="57">
        <v>16.55</v>
      </c>
      <c r="R20" s="57">
        <v>19.41</v>
      </c>
      <c r="S20" s="57">
        <v>26.25</v>
      </c>
      <c r="T20" s="57">
        <v>26.25</v>
      </c>
      <c r="U20" s="57">
        <v>27.54</v>
      </c>
      <c r="V20" s="57">
        <v>27.93</v>
      </c>
      <c r="W20" s="57">
        <v>33.659999999999997</v>
      </c>
      <c r="X20" s="57">
        <v>38.409999999999997</v>
      </c>
      <c r="Y20" s="57">
        <v>40.79</v>
      </c>
      <c r="Z20" s="57">
        <v>43.19</v>
      </c>
      <c r="AA20" s="57">
        <v>47.38</v>
      </c>
      <c r="AB20" s="57">
        <v>50.85</v>
      </c>
      <c r="AC20" s="57">
        <v>55.62</v>
      </c>
      <c r="AD20" s="57">
        <v>57.16</v>
      </c>
      <c r="AE20" s="57">
        <v>67.099999999999994</v>
      </c>
      <c r="AF20" s="57">
        <v>76.97</v>
      </c>
      <c r="AG20" s="57">
        <v>76.97</v>
      </c>
      <c r="AH20" s="40">
        <v>77.08</v>
      </c>
      <c r="AI20" s="40">
        <v>79.06</v>
      </c>
      <c r="AJ20" s="37"/>
    </row>
    <row r="21" spans="1:36" x14ac:dyDescent="0.25">
      <c r="A21" s="23" t="s">
        <v>115</v>
      </c>
      <c r="B21" s="60"/>
      <c r="C21" s="60"/>
      <c r="D21" s="60"/>
      <c r="E21" s="60"/>
      <c r="F21" s="60"/>
      <c r="G21" s="60"/>
      <c r="H21" s="60"/>
      <c r="I21" s="60"/>
      <c r="J21" s="57">
        <v>45</v>
      </c>
      <c r="K21" s="57">
        <v>45</v>
      </c>
      <c r="L21" s="57">
        <v>45</v>
      </c>
      <c r="M21" s="57">
        <v>45</v>
      </c>
      <c r="N21" s="57">
        <v>45</v>
      </c>
      <c r="O21" s="57">
        <v>45</v>
      </c>
      <c r="P21" s="57">
        <v>48</v>
      </c>
      <c r="Q21" s="57">
        <v>48</v>
      </c>
      <c r="R21" s="57">
        <v>48</v>
      </c>
      <c r="S21" s="57">
        <v>48</v>
      </c>
      <c r="T21" s="57">
        <v>48</v>
      </c>
      <c r="U21" s="57">
        <v>54</v>
      </c>
      <c r="V21" s="57">
        <v>54</v>
      </c>
      <c r="W21" s="57">
        <v>54</v>
      </c>
      <c r="X21" s="57">
        <v>54</v>
      </c>
      <c r="Y21" s="57">
        <v>54</v>
      </c>
      <c r="Z21" s="57">
        <v>54</v>
      </c>
      <c r="AA21" s="57">
        <v>54</v>
      </c>
      <c r="AB21" s="57">
        <v>54</v>
      </c>
      <c r="AC21" s="57">
        <v>56</v>
      </c>
      <c r="AD21" s="57">
        <v>56</v>
      </c>
      <c r="AE21" s="57">
        <v>57</v>
      </c>
      <c r="AF21" s="57">
        <v>57</v>
      </c>
      <c r="AG21" s="57">
        <v>57</v>
      </c>
      <c r="AH21" s="40">
        <v>59</v>
      </c>
      <c r="AI21" s="40">
        <v>59</v>
      </c>
      <c r="AJ21" s="37"/>
    </row>
    <row r="22" spans="1:36" x14ac:dyDescent="0.25">
      <c r="A22" s="30" t="s">
        <v>116</v>
      </c>
      <c r="B22" s="60"/>
      <c r="C22" s="60"/>
      <c r="D22" s="60"/>
      <c r="E22" s="60"/>
      <c r="F22" s="60"/>
      <c r="G22" s="60"/>
      <c r="H22" s="57">
        <v>10.49</v>
      </c>
      <c r="I22" s="57">
        <v>10.49</v>
      </c>
      <c r="J22" s="57">
        <v>10.49</v>
      </c>
      <c r="K22" s="57">
        <v>10.49</v>
      </c>
      <c r="L22" s="57">
        <v>11.49</v>
      </c>
      <c r="M22" s="57">
        <v>11.49</v>
      </c>
      <c r="N22" s="57">
        <v>11.49</v>
      </c>
      <c r="O22" s="57">
        <v>11.49</v>
      </c>
      <c r="P22" s="57">
        <v>11.49</v>
      </c>
      <c r="Q22" s="57">
        <v>11.49</v>
      </c>
      <c r="R22" s="57">
        <v>11.49</v>
      </c>
      <c r="S22" s="57">
        <v>11.49</v>
      </c>
      <c r="T22" s="57">
        <v>12.1</v>
      </c>
      <c r="U22" s="57">
        <v>12.1</v>
      </c>
      <c r="V22" s="57">
        <v>14.2</v>
      </c>
      <c r="W22" s="57">
        <v>16.8</v>
      </c>
      <c r="X22" s="57">
        <v>16.8</v>
      </c>
      <c r="Y22" s="57">
        <v>16.8</v>
      </c>
      <c r="Z22" s="57">
        <v>17.8</v>
      </c>
      <c r="AA22" s="57">
        <v>21.26</v>
      </c>
      <c r="AB22" s="57">
        <v>21.26</v>
      </c>
      <c r="AC22" s="57">
        <v>28.26</v>
      </c>
      <c r="AD22" s="57">
        <v>28.26</v>
      </c>
      <c r="AE22" s="57">
        <v>28.26</v>
      </c>
      <c r="AF22" s="57">
        <v>36.25</v>
      </c>
      <c r="AG22" s="57">
        <v>46.25</v>
      </c>
      <c r="AH22" s="40">
        <v>47.9</v>
      </c>
      <c r="AI22" s="40">
        <v>49.7</v>
      </c>
      <c r="AJ22" s="37"/>
    </row>
    <row r="23" spans="1:36" x14ac:dyDescent="0.25">
      <c r="A23" s="30" t="s">
        <v>117</v>
      </c>
      <c r="B23" s="57">
        <v>2.5750000000000002</v>
      </c>
      <c r="C23" s="57">
        <v>2.7</v>
      </c>
      <c r="D23" s="57">
        <v>3.12</v>
      </c>
      <c r="E23" s="57">
        <v>3.12</v>
      </c>
      <c r="F23" s="57">
        <v>3.12</v>
      </c>
      <c r="G23" s="57">
        <v>3.22</v>
      </c>
      <c r="H23" s="57">
        <v>3.62</v>
      </c>
      <c r="I23" s="57">
        <v>3.81</v>
      </c>
      <c r="J23" s="57">
        <v>3.81</v>
      </c>
      <c r="K23" s="57">
        <v>4.0199999999999996</v>
      </c>
      <c r="L23" s="57">
        <v>4.22</v>
      </c>
      <c r="M23" s="57">
        <v>4.32</v>
      </c>
      <c r="N23" s="57">
        <v>4.4400000000000004</v>
      </c>
      <c r="O23" s="57">
        <v>5.12</v>
      </c>
      <c r="P23" s="57">
        <v>5.44</v>
      </c>
      <c r="Q23" s="57">
        <v>7.94</v>
      </c>
      <c r="R23" s="57">
        <v>10.06</v>
      </c>
      <c r="S23" s="57">
        <v>11.23</v>
      </c>
      <c r="T23" s="57">
        <v>11.37</v>
      </c>
      <c r="U23" s="57">
        <v>12.43</v>
      </c>
      <c r="V23" s="57">
        <v>12.97</v>
      </c>
      <c r="W23" s="57">
        <v>13.37</v>
      </c>
      <c r="X23" s="57">
        <v>13.64</v>
      </c>
      <c r="Y23" s="57">
        <v>14.48</v>
      </c>
      <c r="Z23" s="57">
        <v>15.52</v>
      </c>
      <c r="AA23" s="57">
        <v>15.9</v>
      </c>
      <c r="AB23" s="57">
        <v>16.91</v>
      </c>
      <c r="AC23" s="57">
        <v>18.07</v>
      </c>
      <c r="AD23" s="57">
        <v>21.29</v>
      </c>
      <c r="AE23" s="57">
        <v>22.19</v>
      </c>
      <c r="AF23" s="57">
        <v>23.25</v>
      </c>
      <c r="AG23" s="57">
        <v>24.18</v>
      </c>
      <c r="AH23" s="40">
        <v>25.82</v>
      </c>
      <c r="AI23" s="40">
        <v>26.87</v>
      </c>
      <c r="AJ23" s="37"/>
    </row>
    <row r="24" spans="1:36" s="36" customFormat="1" x14ac:dyDescent="0.25">
      <c r="A24" s="34" t="s">
        <v>696</v>
      </c>
      <c r="B24" s="35">
        <f t="shared" ref="B24:AJ24" si="0">SUM(B2:B23)</f>
        <v>548.79700000000003</v>
      </c>
      <c r="C24" s="35">
        <f t="shared" si="0"/>
        <v>549.44200000000012</v>
      </c>
      <c r="D24" s="35">
        <f t="shared" si="0"/>
        <v>551.16200000000003</v>
      </c>
      <c r="E24" s="35">
        <f t="shared" si="0"/>
        <v>551.46199999999999</v>
      </c>
      <c r="F24" s="35">
        <f t="shared" si="0"/>
        <v>581.76200000000017</v>
      </c>
      <c r="G24" s="35">
        <f t="shared" si="0"/>
        <v>613.16200000000015</v>
      </c>
      <c r="H24" s="35">
        <f t="shared" si="0"/>
        <v>625.75200000000018</v>
      </c>
      <c r="I24" s="35">
        <f t="shared" si="0"/>
        <v>779.00500000000011</v>
      </c>
      <c r="J24" s="35">
        <f t="shared" si="0"/>
        <v>827.505</v>
      </c>
      <c r="K24" s="35">
        <f t="shared" si="0"/>
        <v>836.86700000000008</v>
      </c>
      <c r="L24" s="35">
        <f t="shared" si="0"/>
        <v>846.16700000000014</v>
      </c>
      <c r="M24" s="35">
        <f t="shared" si="0"/>
        <v>859.06900000000007</v>
      </c>
      <c r="N24" s="35">
        <f t="shared" si="0"/>
        <v>1021.6990000000001</v>
      </c>
      <c r="O24" s="35">
        <f t="shared" si="0"/>
        <v>1042.829</v>
      </c>
      <c r="P24" s="35">
        <f t="shared" si="0"/>
        <v>1071.6740000000002</v>
      </c>
      <c r="Q24" s="35">
        <f t="shared" si="0"/>
        <v>1100.7040000000002</v>
      </c>
      <c r="R24" s="35">
        <f t="shared" si="0"/>
        <v>1136.444</v>
      </c>
      <c r="S24" s="35">
        <f t="shared" si="0"/>
        <v>1166.82</v>
      </c>
      <c r="T24" s="35">
        <f t="shared" si="0"/>
        <v>1186.1489999999997</v>
      </c>
      <c r="U24" s="35">
        <f t="shared" si="0"/>
        <v>1209.8379999999997</v>
      </c>
      <c r="V24" s="35">
        <f t="shared" si="0"/>
        <v>1225.5880000000002</v>
      </c>
      <c r="W24" s="35">
        <f t="shared" si="0"/>
        <v>1246.6379999999997</v>
      </c>
      <c r="X24" s="35">
        <f t="shared" si="0"/>
        <v>1262.598</v>
      </c>
      <c r="Y24" s="35">
        <f t="shared" si="0"/>
        <v>1419.8179999999998</v>
      </c>
      <c r="Z24" s="35">
        <f t="shared" si="0"/>
        <v>1407.2249999999999</v>
      </c>
      <c r="AA24" s="35">
        <f t="shared" si="0"/>
        <v>1426.6750000000002</v>
      </c>
      <c r="AB24" s="35">
        <f t="shared" si="0"/>
        <v>1596.1179999999999</v>
      </c>
      <c r="AC24" s="35">
        <f t="shared" si="0"/>
        <v>1631.3649999999998</v>
      </c>
      <c r="AD24" s="35">
        <f t="shared" si="0"/>
        <v>1608.0700000000002</v>
      </c>
      <c r="AE24" s="35">
        <f t="shared" si="0"/>
        <v>1682.6899999999998</v>
      </c>
      <c r="AF24" s="35">
        <f t="shared" si="0"/>
        <v>1730.1317999999999</v>
      </c>
      <c r="AG24" s="35">
        <f t="shared" si="0"/>
        <v>1793.5018000000002</v>
      </c>
      <c r="AH24" s="35">
        <f t="shared" si="0"/>
        <v>1862.1487999999999</v>
      </c>
      <c r="AI24" s="35">
        <f t="shared" si="0"/>
        <v>1902.1632999999999</v>
      </c>
      <c r="AJ24" s="35">
        <f t="shared" si="0"/>
        <v>0</v>
      </c>
    </row>
    <row r="25" spans="1:36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30"/>
  <sheetViews>
    <sheetView zoomScale="70" zoomScaleNormal="70" workbookViewId="0">
      <selection activeCell="B20" sqref="B20"/>
    </sheetView>
  </sheetViews>
  <sheetFormatPr defaultRowHeight="14.25" x14ac:dyDescent="0.25"/>
  <cols>
    <col min="1" max="1" width="38.42578125" style="22" customWidth="1"/>
    <col min="2" max="16384" width="9.140625" style="22"/>
  </cols>
  <sheetData>
    <row r="1" spans="1:36" ht="17.25" x14ac:dyDescent="0.25">
      <c r="A1" s="20" t="s">
        <v>4</v>
      </c>
      <c r="B1" s="38" t="s">
        <v>149</v>
      </c>
      <c r="C1" s="38" t="s">
        <v>150</v>
      </c>
      <c r="D1" s="38" t="s">
        <v>151</v>
      </c>
      <c r="E1" s="38" t="s">
        <v>152</v>
      </c>
      <c r="F1" s="38" t="s">
        <v>153</v>
      </c>
      <c r="G1" s="38" t="s">
        <v>154</v>
      </c>
      <c r="H1" s="38" t="s">
        <v>155</v>
      </c>
      <c r="I1" s="38" t="s">
        <v>156</v>
      </c>
      <c r="J1" s="38" t="s">
        <v>157</v>
      </c>
      <c r="K1" s="38" t="s">
        <v>158</v>
      </c>
      <c r="L1" s="38" t="s">
        <v>159</v>
      </c>
      <c r="M1" s="38" t="s">
        <v>160</v>
      </c>
      <c r="N1" s="38" t="s">
        <v>161</v>
      </c>
      <c r="O1" s="38" t="s">
        <v>162</v>
      </c>
      <c r="P1" s="38" t="s">
        <v>163</v>
      </c>
      <c r="Q1" s="38" t="s">
        <v>164</v>
      </c>
      <c r="R1" s="38" t="s">
        <v>165</v>
      </c>
      <c r="S1" s="38" t="s">
        <v>166</v>
      </c>
      <c r="T1" s="38" t="s">
        <v>167</v>
      </c>
      <c r="U1" s="38" t="s">
        <v>168</v>
      </c>
      <c r="V1" s="38" t="s">
        <v>169</v>
      </c>
      <c r="W1" s="38" t="s">
        <v>170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176</v>
      </c>
      <c r="AD1" s="38" t="s">
        <v>177</v>
      </c>
      <c r="AE1" s="38" t="s">
        <v>178</v>
      </c>
      <c r="AF1" s="38" t="s">
        <v>179</v>
      </c>
      <c r="AG1" s="38" t="s">
        <v>180</v>
      </c>
      <c r="AH1" s="38" t="s">
        <v>561</v>
      </c>
      <c r="AI1" s="38" t="s">
        <v>678</v>
      </c>
      <c r="AJ1" s="38" t="s">
        <v>695</v>
      </c>
    </row>
    <row r="2" spans="1:36" x14ac:dyDescent="0.25">
      <c r="A2" s="30" t="s">
        <v>228</v>
      </c>
      <c r="B2" s="57">
        <v>0</v>
      </c>
      <c r="C2" s="57">
        <v>0</v>
      </c>
      <c r="D2" s="57">
        <v>0</v>
      </c>
      <c r="E2" s="57">
        <v>0</v>
      </c>
      <c r="F2" s="57">
        <v>0</v>
      </c>
      <c r="G2" s="57">
        <v>0</v>
      </c>
      <c r="H2" s="57">
        <v>0</v>
      </c>
      <c r="I2" s="57">
        <v>0</v>
      </c>
      <c r="J2" s="57">
        <v>0</v>
      </c>
      <c r="K2" s="57">
        <v>0</v>
      </c>
      <c r="L2" s="57">
        <v>0</v>
      </c>
      <c r="M2" s="57">
        <v>4</v>
      </c>
      <c r="N2" s="57">
        <v>6</v>
      </c>
      <c r="O2" s="57">
        <v>8</v>
      </c>
      <c r="P2" s="57">
        <v>21</v>
      </c>
      <c r="Q2" s="57">
        <v>41</v>
      </c>
      <c r="R2" s="57">
        <v>44</v>
      </c>
      <c r="S2" s="57">
        <v>50</v>
      </c>
      <c r="T2" s="57">
        <v>52</v>
      </c>
      <c r="U2" s="57">
        <v>53.52</v>
      </c>
      <c r="V2" s="57">
        <v>54.52</v>
      </c>
      <c r="W2" s="57">
        <v>55.52</v>
      </c>
      <c r="X2" s="57">
        <v>55.52</v>
      </c>
      <c r="Y2" s="57">
        <v>55.52</v>
      </c>
      <c r="Z2" s="57">
        <v>57.52</v>
      </c>
      <c r="AA2" s="57">
        <v>58.42</v>
      </c>
      <c r="AB2" s="57">
        <v>59.22</v>
      </c>
      <c r="AC2" s="57">
        <v>59.697000000000003</v>
      </c>
      <c r="AD2" s="57">
        <v>61.2</v>
      </c>
      <c r="AE2" s="57">
        <v>65.2</v>
      </c>
      <c r="AF2" s="57">
        <v>67</v>
      </c>
      <c r="AG2" s="57">
        <v>72</v>
      </c>
      <c r="AH2" s="40">
        <v>75.25</v>
      </c>
      <c r="AI2" s="40">
        <v>75.25</v>
      </c>
      <c r="AJ2" s="40"/>
    </row>
    <row r="3" spans="1:36" x14ac:dyDescent="0.25">
      <c r="A3" s="30" t="s">
        <v>229</v>
      </c>
      <c r="B3" s="57">
        <v>0</v>
      </c>
      <c r="C3" s="57">
        <v>0</v>
      </c>
      <c r="D3" s="57">
        <v>0</v>
      </c>
      <c r="E3" s="57">
        <v>0</v>
      </c>
      <c r="F3" s="57">
        <v>0</v>
      </c>
      <c r="G3" s="57">
        <v>0</v>
      </c>
      <c r="H3" s="57">
        <v>6</v>
      </c>
      <c r="I3" s="57">
        <v>6</v>
      </c>
      <c r="J3" s="57">
        <v>6</v>
      </c>
      <c r="K3" s="57">
        <v>6</v>
      </c>
      <c r="L3" s="57">
        <v>6</v>
      </c>
      <c r="M3" s="57">
        <v>6</v>
      </c>
      <c r="N3" s="57">
        <v>6</v>
      </c>
      <c r="O3" s="57">
        <v>6</v>
      </c>
      <c r="P3" s="57">
        <v>7</v>
      </c>
      <c r="Q3" s="57">
        <v>8</v>
      </c>
      <c r="R3" s="57">
        <v>9</v>
      </c>
      <c r="S3" s="57">
        <v>10</v>
      </c>
      <c r="T3" s="57">
        <v>11</v>
      </c>
      <c r="U3" s="57">
        <v>12</v>
      </c>
      <c r="V3" s="57">
        <v>13</v>
      </c>
      <c r="W3" s="57">
        <v>14</v>
      </c>
      <c r="X3" s="57">
        <v>16</v>
      </c>
      <c r="Y3" s="57">
        <v>16</v>
      </c>
      <c r="Z3" s="57">
        <v>17.5</v>
      </c>
      <c r="AA3" s="57">
        <v>17.5</v>
      </c>
      <c r="AB3" s="57">
        <v>19</v>
      </c>
      <c r="AC3" s="57">
        <v>19</v>
      </c>
      <c r="AD3" s="57">
        <v>19</v>
      </c>
      <c r="AE3" s="57">
        <v>20.5</v>
      </c>
      <c r="AF3" s="57">
        <v>22</v>
      </c>
      <c r="AG3" s="57">
        <v>22</v>
      </c>
      <c r="AH3" s="40">
        <v>22</v>
      </c>
      <c r="AI3" s="40">
        <v>22.6</v>
      </c>
      <c r="AJ3" s="40"/>
    </row>
    <row r="4" spans="1:36" x14ac:dyDescent="0.25">
      <c r="A4" s="30" t="s">
        <v>230</v>
      </c>
      <c r="B4" s="57">
        <v>1.52</v>
      </c>
      <c r="C4" s="57">
        <v>1.52</v>
      </c>
      <c r="D4" s="57">
        <v>1.52</v>
      </c>
      <c r="E4" s="57">
        <v>1.52</v>
      </c>
      <c r="F4" s="57">
        <v>1.52</v>
      </c>
      <c r="G4" s="57">
        <v>1.52</v>
      </c>
      <c r="H4" s="57">
        <v>1.52</v>
      </c>
      <c r="I4" s="57">
        <v>2.0409999999999999</v>
      </c>
      <c r="J4" s="57">
        <v>2.0409999999999999</v>
      </c>
      <c r="K4" s="57">
        <v>2.0409999999999999</v>
      </c>
      <c r="L4" s="57">
        <v>2.9910000000000001</v>
      </c>
      <c r="M4" s="57">
        <v>3.7909999999999999</v>
      </c>
      <c r="N4" s="57">
        <v>4.5110000000000001</v>
      </c>
      <c r="O4" s="57">
        <v>4.5110000000000001</v>
      </c>
      <c r="P4" s="57">
        <v>4.5110000000000001</v>
      </c>
      <c r="Q4" s="57">
        <v>4.6349999999999998</v>
      </c>
      <c r="R4" s="57">
        <v>4.8949999999999996</v>
      </c>
      <c r="S4" s="57">
        <v>4.8949999999999996</v>
      </c>
      <c r="T4" s="57">
        <v>4.8949999999999996</v>
      </c>
      <c r="U4" s="57">
        <v>5.3970000000000002</v>
      </c>
      <c r="V4" s="57">
        <v>5.9770000000000003</v>
      </c>
      <c r="W4" s="57">
        <v>7.9080000000000004</v>
      </c>
      <c r="X4" s="57">
        <v>8.2579999999999991</v>
      </c>
      <c r="Y4" s="57">
        <v>8.5380000000000003</v>
      </c>
      <c r="Z4" s="57">
        <v>9.1679999999999993</v>
      </c>
      <c r="AA4" s="57">
        <v>10.835000000000001</v>
      </c>
      <c r="AB4" s="57">
        <v>10.835000000000001</v>
      </c>
      <c r="AC4" s="57">
        <v>12.362</v>
      </c>
      <c r="AD4" s="57">
        <v>16.715</v>
      </c>
      <c r="AE4" s="57">
        <v>21.079000000000001</v>
      </c>
      <c r="AF4" s="57">
        <v>21.856000000000002</v>
      </c>
      <c r="AG4" s="57">
        <v>23.454999999999998</v>
      </c>
      <c r="AH4" s="40">
        <v>24.32</v>
      </c>
      <c r="AI4" s="40">
        <v>25.03</v>
      </c>
      <c r="AJ4" s="40"/>
    </row>
    <row r="5" spans="1:36" x14ac:dyDescent="0.25">
      <c r="A5" s="30" t="s">
        <v>231</v>
      </c>
      <c r="B5" s="57">
        <v>2</v>
      </c>
      <c r="C5" s="57">
        <v>2</v>
      </c>
      <c r="D5" s="57">
        <v>2</v>
      </c>
      <c r="E5" s="57">
        <v>2</v>
      </c>
      <c r="F5" s="57">
        <v>2</v>
      </c>
      <c r="G5" s="57">
        <v>4</v>
      </c>
      <c r="H5" s="57">
        <v>4</v>
      </c>
      <c r="I5" s="57">
        <v>6</v>
      </c>
      <c r="J5" s="57">
        <v>7</v>
      </c>
      <c r="K5" s="57">
        <v>7</v>
      </c>
      <c r="L5" s="57">
        <v>7</v>
      </c>
      <c r="M5" s="57">
        <v>10</v>
      </c>
      <c r="N5" s="57">
        <v>15</v>
      </c>
      <c r="O5" s="57">
        <v>15</v>
      </c>
      <c r="P5" s="57">
        <v>15</v>
      </c>
      <c r="Q5" s="57">
        <v>16</v>
      </c>
      <c r="R5" s="57">
        <v>18</v>
      </c>
      <c r="S5" s="57">
        <v>19</v>
      </c>
      <c r="T5" s="57">
        <v>19</v>
      </c>
      <c r="U5" s="57">
        <v>19</v>
      </c>
      <c r="V5" s="57">
        <v>21</v>
      </c>
      <c r="W5" s="57">
        <v>21</v>
      </c>
      <c r="X5" s="57">
        <v>23</v>
      </c>
      <c r="Y5" s="57">
        <v>26</v>
      </c>
      <c r="Z5" s="57">
        <v>26</v>
      </c>
      <c r="AA5" s="57">
        <v>26</v>
      </c>
      <c r="AB5" s="57">
        <v>28</v>
      </c>
      <c r="AC5" s="57">
        <v>30</v>
      </c>
      <c r="AD5" s="57">
        <v>30</v>
      </c>
      <c r="AE5" s="57">
        <v>31</v>
      </c>
      <c r="AF5" s="57">
        <v>32</v>
      </c>
      <c r="AG5" s="57">
        <v>34</v>
      </c>
      <c r="AH5" s="57">
        <v>34</v>
      </c>
      <c r="AI5" s="57">
        <v>34</v>
      </c>
      <c r="AJ5" s="40"/>
    </row>
    <row r="6" spans="1:36" x14ac:dyDescent="0.25">
      <c r="A6" s="30" t="s">
        <v>232</v>
      </c>
      <c r="B6" s="57">
        <v>0</v>
      </c>
      <c r="C6" s="57">
        <v>0</v>
      </c>
      <c r="D6" s="57">
        <v>0</v>
      </c>
      <c r="E6" s="57">
        <v>0</v>
      </c>
      <c r="F6" s="57">
        <v>0</v>
      </c>
      <c r="G6" s="57">
        <v>1.5</v>
      </c>
      <c r="H6" s="57">
        <v>2.9</v>
      </c>
      <c r="I6" s="57">
        <v>4.4000000000000004</v>
      </c>
      <c r="J6" s="57">
        <v>6.3</v>
      </c>
      <c r="K6" s="57">
        <v>8.8000000000000007</v>
      </c>
      <c r="L6" s="57">
        <v>11.8</v>
      </c>
      <c r="M6" s="57">
        <v>14.8</v>
      </c>
      <c r="N6" s="57">
        <v>17.600000000000001</v>
      </c>
      <c r="O6" s="57">
        <v>21.4</v>
      </c>
      <c r="P6" s="57">
        <v>25</v>
      </c>
      <c r="Q6" s="57">
        <v>28.6</v>
      </c>
      <c r="R6" s="57">
        <v>32.1</v>
      </c>
      <c r="S6" s="57">
        <v>35.6</v>
      </c>
      <c r="T6" s="57">
        <v>38.1</v>
      </c>
      <c r="U6" s="57">
        <v>40.6</v>
      </c>
      <c r="V6" s="57">
        <v>43.2</v>
      </c>
      <c r="W6" s="57">
        <v>45.2</v>
      </c>
      <c r="X6" s="57">
        <v>47.5</v>
      </c>
      <c r="Y6" s="57">
        <v>50</v>
      </c>
      <c r="Z6" s="57">
        <v>51.35</v>
      </c>
      <c r="AA6" s="57">
        <v>52.65</v>
      </c>
      <c r="AB6" s="57">
        <v>54</v>
      </c>
      <c r="AC6" s="57">
        <v>54.75</v>
      </c>
      <c r="AD6" s="57">
        <v>57.25</v>
      </c>
      <c r="AE6" s="57">
        <v>58.85</v>
      </c>
      <c r="AF6" s="57">
        <v>60.45</v>
      </c>
      <c r="AG6" s="57">
        <v>61.95</v>
      </c>
      <c r="AH6" s="40">
        <v>63.55</v>
      </c>
      <c r="AI6" s="40">
        <v>64.87</v>
      </c>
      <c r="AJ6" s="40"/>
    </row>
    <row r="7" spans="1:36" x14ac:dyDescent="0.25">
      <c r="A7" s="23" t="s">
        <v>233</v>
      </c>
      <c r="B7" s="57">
        <v>5</v>
      </c>
      <c r="C7" s="57">
        <v>5</v>
      </c>
      <c r="D7" s="57">
        <v>5</v>
      </c>
      <c r="E7" s="57">
        <v>5</v>
      </c>
      <c r="F7" s="57">
        <v>5</v>
      </c>
      <c r="G7" s="57">
        <v>5</v>
      </c>
      <c r="H7" s="57">
        <v>5</v>
      </c>
      <c r="I7" s="57">
        <v>5</v>
      </c>
      <c r="J7" s="57">
        <v>7</v>
      </c>
      <c r="K7" s="57">
        <v>7</v>
      </c>
      <c r="L7" s="57">
        <v>7</v>
      </c>
      <c r="M7" s="57">
        <v>7</v>
      </c>
      <c r="N7" s="57">
        <v>7</v>
      </c>
      <c r="O7" s="57">
        <v>11</v>
      </c>
      <c r="P7" s="57">
        <v>12</v>
      </c>
      <c r="Q7" s="57">
        <v>13</v>
      </c>
      <c r="R7" s="57">
        <v>13</v>
      </c>
      <c r="S7" s="57">
        <v>16</v>
      </c>
      <c r="T7" s="57">
        <v>18</v>
      </c>
      <c r="U7" s="57">
        <v>18</v>
      </c>
      <c r="V7" s="57">
        <v>21</v>
      </c>
      <c r="W7" s="57">
        <v>25</v>
      </c>
      <c r="X7" s="57">
        <v>25</v>
      </c>
      <c r="Y7" s="57">
        <v>25</v>
      </c>
      <c r="Z7" s="57">
        <v>25</v>
      </c>
      <c r="AA7" s="57">
        <v>25</v>
      </c>
      <c r="AB7" s="57">
        <v>25</v>
      </c>
      <c r="AC7" s="57">
        <v>25</v>
      </c>
      <c r="AD7" s="57">
        <v>27</v>
      </c>
      <c r="AE7" s="57">
        <v>27</v>
      </c>
      <c r="AF7" s="57">
        <v>27</v>
      </c>
      <c r="AG7" s="57">
        <v>30</v>
      </c>
      <c r="AH7" s="57">
        <v>30</v>
      </c>
      <c r="AI7" s="57">
        <v>30</v>
      </c>
      <c r="AJ7" s="40"/>
    </row>
    <row r="8" spans="1:36" x14ac:dyDescent="0.25">
      <c r="A8" s="30" t="s">
        <v>234</v>
      </c>
      <c r="B8" s="57">
        <v>8</v>
      </c>
      <c r="C8" s="57">
        <v>8.5</v>
      </c>
      <c r="D8" s="57">
        <v>8.5</v>
      </c>
      <c r="E8" s="57">
        <v>8.5</v>
      </c>
      <c r="F8" s="57">
        <v>9</v>
      </c>
      <c r="G8" s="57">
        <v>10</v>
      </c>
      <c r="H8" s="57">
        <v>10.5</v>
      </c>
      <c r="I8" s="57">
        <v>11</v>
      </c>
      <c r="J8" s="57">
        <v>11.5</v>
      </c>
      <c r="K8" s="57">
        <v>12.5</v>
      </c>
      <c r="L8" s="57">
        <v>14</v>
      </c>
      <c r="M8" s="57">
        <v>14.5</v>
      </c>
      <c r="N8" s="57">
        <v>15</v>
      </c>
      <c r="O8" s="57">
        <v>15.5</v>
      </c>
      <c r="P8" s="57">
        <v>16.5</v>
      </c>
      <c r="Q8" s="57">
        <v>17.5</v>
      </c>
      <c r="R8" s="57">
        <v>18</v>
      </c>
      <c r="S8" s="57">
        <v>18.5</v>
      </c>
      <c r="T8" s="57">
        <v>19</v>
      </c>
      <c r="U8" s="57">
        <v>22</v>
      </c>
      <c r="V8" s="57">
        <v>24</v>
      </c>
      <c r="W8" s="57">
        <v>24.5</v>
      </c>
      <c r="X8" s="57">
        <v>25</v>
      </c>
      <c r="Y8" s="57">
        <v>25</v>
      </c>
      <c r="Z8" s="57">
        <v>25.5</v>
      </c>
      <c r="AA8" s="57">
        <v>26</v>
      </c>
      <c r="AB8" s="57">
        <v>26.5</v>
      </c>
      <c r="AC8" s="57">
        <v>28</v>
      </c>
      <c r="AD8" s="57">
        <v>30</v>
      </c>
      <c r="AE8" s="57">
        <v>31</v>
      </c>
      <c r="AF8" s="57">
        <v>32</v>
      </c>
      <c r="AG8" s="57">
        <v>34</v>
      </c>
      <c r="AH8" s="40">
        <v>36.700000000000003</v>
      </c>
      <c r="AI8" s="40">
        <v>37.200000000000003</v>
      </c>
      <c r="AJ8" s="40"/>
    </row>
    <row r="9" spans="1:36" x14ac:dyDescent="0.25">
      <c r="A9" s="30" t="s">
        <v>235</v>
      </c>
      <c r="B9" s="46">
        <v>25</v>
      </c>
      <c r="C9" s="46">
        <v>25</v>
      </c>
      <c r="D9" s="46">
        <v>25</v>
      </c>
      <c r="E9" s="46">
        <v>25</v>
      </c>
      <c r="F9" s="46">
        <v>25</v>
      </c>
      <c r="G9" s="46">
        <v>27</v>
      </c>
      <c r="H9" s="46">
        <v>29</v>
      </c>
      <c r="I9" s="46">
        <v>30</v>
      </c>
      <c r="J9" s="46">
        <v>34</v>
      </c>
      <c r="K9" s="46">
        <v>34</v>
      </c>
      <c r="L9" s="46">
        <v>35</v>
      </c>
      <c r="M9" s="40">
        <v>37</v>
      </c>
      <c r="N9" s="40">
        <v>41</v>
      </c>
      <c r="O9" s="40">
        <v>45</v>
      </c>
      <c r="P9" s="40">
        <v>50</v>
      </c>
      <c r="Q9" s="40">
        <v>56</v>
      </c>
      <c r="R9" s="40">
        <v>60</v>
      </c>
      <c r="S9" s="40">
        <v>64</v>
      </c>
      <c r="T9" s="40">
        <v>69</v>
      </c>
      <c r="U9" s="40">
        <v>72</v>
      </c>
      <c r="V9" s="40">
        <v>77</v>
      </c>
      <c r="W9" s="40">
        <v>80</v>
      </c>
      <c r="X9" s="40">
        <v>83</v>
      </c>
      <c r="Y9" s="40">
        <v>87</v>
      </c>
      <c r="Z9" s="40">
        <v>90</v>
      </c>
      <c r="AA9" s="40">
        <v>92</v>
      </c>
      <c r="AB9" s="40">
        <v>95</v>
      </c>
      <c r="AC9" s="40">
        <v>98</v>
      </c>
      <c r="AD9" s="40">
        <v>102</v>
      </c>
      <c r="AE9" s="40">
        <v>105</v>
      </c>
      <c r="AF9" s="40">
        <v>109</v>
      </c>
      <c r="AG9" s="40">
        <v>114</v>
      </c>
      <c r="AH9" s="40">
        <v>118</v>
      </c>
      <c r="AI9" s="40">
        <v>120</v>
      </c>
      <c r="AJ9" s="40"/>
    </row>
    <row r="10" spans="1:36" x14ac:dyDescent="0.25">
      <c r="A10" s="30" t="s">
        <v>236</v>
      </c>
      <c r="B10" s="57">
        <v>8</v>
      </c>
      <c r="C10" s="57">
        <v>8</v>
      </c>
      <c r="D10" s="57">
        <v>8</v>
      </c>
      <c r="E10" s="57">
        <v>8</v>
      </c>
      <c r="F10" s="57">
        <v>9</v>
      </c>
      <c r="G10" s="57">
        <v>9</v>
      </c>
      <c r="H10" s="57">
        <v>9</v>
      </c>
      <c r="I10" s="57">
        <v>12</v>
      </c>
      <c r="J10" s="57">
        <v>12</v>
      </c>
      <c r="K10" s="57">
        <v>15</v>
      </c>
      <c r="L10" s="57">
        <v>15</v>
      </c>
      <c r="M10" s="57">
        <v>15</v>
      </c>
      <c r="N10" s="57">
        <v>17</v>
      </c>
      <c r="O10" s="57">
        <v>17</v>
      </c>
      <c r="P10" s="57">
        <v>17</v>
      </c>
      <c r="Q10" s="57">
        <v>20</v>
      </c>
      <c r="R10" s="57">
        <v>24</v>
      </c>
      <c r="S10" s="57">
        <v>26</v>
      </c>
      <c r="T10" s="57">
        <v>27</v>
      </c>
      <c r="U10" s="57">
        <v>29</v>
      </c>
      <c r="V10" s="57">
        <v>31</v>
      </c>
      <c r="W10" s="57">
        <v>33</v>
      </c>
      <c r="X10" s="57">
        <v>36</v>
      </c>
      <c r="Y10" s="57">
        <v>39</v>
      </c>
      <c r="Z10" s="57">
        <v>41</v>
      </c>
      <c r="AA10" s="57">
        <v>43</v>
      </c>
      <c r="AB10" s="57">
        <v>44</v>
      </c>
      <c r="AC10" s="57">
        <v>45</v>
      </c>
      <c r="AD10" s="57">
        <v>47</v>
      </c>
      <c r="AE10" s="57">
        <v>48</v>
      </c>
      <c r="AF10" s="57">
        <v>49</v>
      </c>
      <c r="AG10" s="57">
        <v>50</v>
      </c>
      <c r="AH10" s="57">
        <v>50.6</v>
      </c>
      <c r="AI10" s="57">
        <v>50.8</v>
      </c>
      <c r="AJ10" s="40"/>
    </row>
    <row r="11" spans="1:36" x14ac:dyDescent="0.25">
      <c r="A11" s="23" t="s">
        <v>237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40">
        <v>24.7</v>
      </c>
      <c r="AI11" s="40">
        <v>24.7</v>
      </c>
      <c r="AJ11" s="40"/>
    </row>
    <row r="12" spans="1:36" x14ac:dyDescent="0.25">
      <c r="A12" s="30" t="s">
        <v>238</v>
      </c>
      <c r="B12" s="57">
        <v>18</v>
      </c>
      <c r="C12" s="57">
        <v>19.8</v>
      </c>
      <c r="D12" s="57">
        <v>22.1</v>
      </c>
      <c r="E12" s="57">
        <v>23.6</v>
      </c>
      <c r="F12" s="57">
        <v>26.1</v>
      </c>
      <c r="G12" s="57">
        <v>29.1</v>
      </c>
      <c r="H12" s="57">
        <v>32.6</v>
      </c>
      <c r="I12" s="57">
        <v>36.700000000000003</v>
      </c>
      <c r="J12" s="57">
        <v>41.3</v>
      </c>
      <c r="K12" s="57">
        <v>43.1</v>
      </c>
      <c r="L12" s="57">
        <v>45</v>
      </c>
      <c r="M12" s="57">
        <v>46.8</v>
      </c>
      <c r="N12" s="57">
        <v>48.9</v>
      </c>
      <c r="O12" s="57">
        <v>51.8</v>
      </c>
      <c r="P12" s="57">
        <v>63.5</v>
      </c>
      <c r="Q12" s="57">
        <v>66.2</v>
      </c>
      <c r="R12" s="57">
        <v>69.8</v>
      </c>
      <c r="S12" s="57">
        <v>73</v>
      </c>
      <c r="T12" s="57">
        <v>80.5</v>
      </c>
      <c r="U12" s="57">
        <v>83.6</v>
      </c>
      <c r="V12" s="57">
        <v>88.2</v>
      </c>
      <c r="W12" s="57">
        <v>91.4</v>
      </c>
      <c r="X12" s="57">
        <v>96.2</v>
      </c>
      <c r="Y12" s="57">
        <v>99</v>
      </c>
      <c r="Z12" s="57">
        <v>87.7</v>
      </c>
      <c r="AA12" s="57">
        <v>89.8</v>
      </c>
      <c r="AB12" s="57">
        <v>91.9</v>
      </c>
      <c r="AC12" s="57">
        <v>93.9</v>
      </c>
      <c r="AD12" s="57">
        <v>95.8</v>
      </c>
      <c r="AE12" s="57">
        <v>97.4</v>
      </c>
      <c r="AF12" s="57">
        <v>99.1</v>
      </c>
      <c r="AG12" s="57">
        <v>100.611</v>
      </c>
      <c r="AH12" s="40">
        <v>101.56</v>
      </c>
      <c r="AI12" s="40">
        <v>102.85</v>
      </c>
      <c r="AJ12" s="40"/>
    </row>
    <row r="13" spans="1:36" x14ac:dyDescent="0.25">
      <c r="A13" s="30" t="s">
        <v>239</v>
      </c>
      <c r="B13" s="57">
        <v>128</v>
      </c>
      <c r="C13" s="57">
        <v>130</v>
      </c>
      <c r="D13" s="57">
        <v>132</v>
      </c>
      <c r="E13" s="57">
        <v>134</v>
      </c>
      <c r="F13" s="57">
        <v>136</v>
      </c>
      <c r="G13" s="57">
        <v>138</v>
      </c>
      <c r="H13" s="57">
        <v>140</v>
      </c>
      <c r="I13" s="57">
        <v>142</v>
      </c>
      <c r="J13" s="57">
        <v>144</v>
      </c>
      <c r="K13" s="57">
        <v>146</v>
      </c>
      <c r="L13" s="57">
        <v>148</v>
      </c>
      <c r="M13" s="57">
        <v>150</v>
      </c>
      <c r="N13" s="57">
        <v>152</v>
      </c>
      <c r="O13" s="57">
        <v>154</v>
      </c>
      <c r="P13" s="57">
        <v>156</v>
      </c>
      <c r="Q13" s="57">
        <v>158</v>
      </c>
      <c r="R13" s="57">
        <v>160</v>
      </c>
      <c r="S13" s="57">
        <v>162</v>
      </c>
      <c r="T13" s="57">
        <v>164</v>
      </c>
      <c r="U13" s="57">
        <v>166</v>
      </c>
      <c r="V13" s="57">
        <v>168</v>
      </c>
      <c r="W13" s="57">
        <v>170</v>
      </c>
      <c r="X13" s="57">
        <v>172</v>
      </c>
      <c r="Y13" s="57">
        <v>174</v>
      </c>
      <c r="Z13" s="57">
        <v>176</v>
      </c>
      <c r="AA13" s="57">
        <v>178</v>
      </c>
      <c r="AB13" s="57">
        <v>180</v>
      </c>
      <c r="AC13" s="57">
        <v>182</v>
      </c>
      <c r="AD13" s="57">
        <v>184</v>
      </c>
      <c r="AE13" s="57">
        <v>186</v>
      </c>
      <c r="AF13" s="57">
        <v>188</v>
      </c>
      <c r="AG13" s="57">
        <v>190</v>
      </c>
      <c r="AH13" s="40">
        <v>192.1</v>
      </c>
      <c r="AI13" s="40">
        <v>193.67</v>
      </c>
      <c r="AJ13" s="40"/>
    </row>
    <row r="14" spans="1:36" x14ac:dyDescent="0.25">
      <c r="A14" s="30" t="s">
        <v>240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3</v>
      </c>
      <c r="I14" s="57">
        <v>36.11</v>
      </c>
      <c r="J14" s="57">
        <v>38.11</v>
      </c>
      <c r="K14" s="57">
        <v>38.11</v>
      </c>
      <c r="L14" s="57">
        <v>38.11</v>
      </c>
      <c r="M14" s="57">
        <v>41.4</v>
      </c>
      <c r="N14" s="57">
        <v>44.24</v>
      </c>
      <c r="O14" s="57">
        <v>44.24</v>
      </c>
      <c r="P14" s="57">
        <v>44.47</v>
      </c>
      <c r="Q14" s="57">
        <v>46.21</v>
      </c>
      <c r="R14" s="57">
        <v>46.7</v>
      </c>
      <c r="S14" s="57">
        <v>48.03</v>
      </c>
      <c r="T14" s="57">
        <v>49.84</v>
      </c>
      <c r="U14" s="57">
        <v>52.73</v>
      </c>
      <c r="V14" s="57">
        <v>53.46</v>
      </c>
      <c r="W14" s="57">
        <v>54.41</v>
      </c>
      <c r="X14" s="57">
        <v>54.41</v>
      </c>
      <c r="Y14" s="57">
        <v>54.41</v>
      </c>
      <c r="Z14" s="57">
        <v>55.64</v>
      </c>
      <c r="AA14" s="57">
        <v>56.99</v>
      </c>
      <c r="AB14" s="57">
        <v>56.99</v>
      </c>
      <c r="AC14" s="57">
        <v>57.14</v>
      </c>
      <c r="AD14" s="57">
        <v>59.14</v>
      </c>
      <c r="AE14" s="57">
        <v>59.14</v>
      </c>
      <c r="AF14" s="57">
        <v>59.14</v>
      </c>
      <c r="AG14" s="57">
        <v>59.87</v>
      </c>
      <c r="AH14" s="57">
        <v>61.55</v>
      </c>
      <c r="AI14" s="57">
        <v>62.62</v>
      </c>
      <c r="AJ14" s="40"/>
    </row>
    <row r="15" spans="1:36" x14ac:dyDescent="0.25">
      <c r="A15" s="30" t="s">
        <v>241</v>
      </c>
      <c r="B15" s="57">
        <v>5.7</v>
      </c>
      <c r="C15" s="57">
        <v>5.7</v>
      </c>
      <c r="D15" s="57">
        <v>5.7</v>
      </c>
      <c r="E15" s="57">
        <v>5.7</v>
      </c>
      <c r="F15" s="57">
        <v>5.7</v>
      </c>
      <c r="G15" s="57">
        <v>5.7</v>
      </c>
      <c r="H15" s="57">
        <v>6.02</v>
      </c>
      <c r="I15" s="57">
        <v>6.02</v>
      </c>
      <c r="J15" s="57">
        <v>6.02</v>
      </c>
      <c r="K15" s="57">
        <v>6.02</v>
      </c>
      <c r="L15" s="57">
        <v>6.02</v>
      </c>
      <c r="M15" s="57">
        <v>6.02</v>
      </c>
      <c r="N15" s="57">
        <v>6.02</v>
      </c>
      <c r="O15" s="57">
        <v>6.02</v>
      </c>
      <c r="P15" s="57">
        <v>6.02</v>
      </c>
      <c r="Q15" s="57">
        <v>6.02</v>
      </c>
      <c r="R15" s="57">
        <v>6.02</v>
      </c>
      <c r="S15" s="57">
        <v>6.02</v>
      </c>
      <c r="T15" s="57">
        <v>6.52</v>
      </c>
      <c r="U15" s="57">
        <v>6.52</v>
      </c>
      <c r="V15" s="57">
        <v>6.52</v>
      </c>
      <c r="W15" s="57">
        <v>6.52</v>
      </c>
      <c r="X15" s="57">
        <v>6.52</v>
      </c>
      <c r="Y15" s="57">
        <v>6.66</v>
      </c>
      <c r="Z15" s="57">
        <v>6.66</v>
      </c>
      <c r="AA15" s="57">
        <v>6.66</v>
      </c>
      <c r="AB15" s="57">
        <v>6.66</v>
      </c>
      <c r="AC15" s="57">
        <v>6.66</v>
      </c>
      <c r="AD15" s="57">
        <v>6.66</v>
      </c>
      <c r="AE15" s="57">
        <v>6.66</v>
      </c>
      <c r="AF15" s="57">
        <v>6.66</v>
      </c>
      <c r="AG15" s="57">
        <v>7.32</v>
      </c>
      <c r="AH15" s="57">
        <v>7.5</v>
      </c>
      <c r="AI15" s="57">
        <v>7.5</v>
      </c>
      <c r="AJ15" s="40"/>
    </row>
    <row r="16" spans="1:36" x14ac:dyDescent="0.25">
      <c r="A16" s="30" t="s">
        <v>242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11.23</v>
      </c>
      <c r="H16" s="57">
        <v>11.23</v>
      </c>
      <c r="I16" s="57">
        <v>15.98</v>
      </c>
      <c r="J16" s="57">
        <v>15.98</v>
      </c>
      <c r="K16" s="57">
        <v>15.98</v>
      </c>
      <c r="L16" s="57">
        <v>15.98</v>
      </c>
      <c r="M16" s="57">
        <v>15.98</v>
      </c>
      <c r="N16" s="57">
        <v>15.98</v>
      </c>
      <c r="O16" s="57">
        <v>15.98</v>
      </c>
      <c r="P16" s="57">
        <v>15.98</v>
      </c>
      <c r="Q16" s="57">
        <v>15.98</v>
      </c>
      <c r="R16" s="57">
        <v>15.98</v>
      </c>
      <c r="S16" s="57">
        <v>15.98</v>
      </c>
      <c r="T16" s="57">
        <v>15.98</v>
      </c>
      <c r="U16" s="57">
        <v>15.98</v>
      </c>
      <c r="V16" s="57">
        <v>15.98</v>
      </c>
      <c r="W16" s="57">
        <v>15.98</v>
      </c>
      <c r="X16" s="57">
        <v>15.98</v>
      </c>
      <c r="Y16" s="57">
        <v>15.98</v>
      </c>
      <c r="Z16" s="57">
        <v>15.98</v>
      </c>
      <c r="AA16" s="57">
        <v>15.98</v>
      </c>
      <c r="AB16" s="57">
        <v>15.98</v>
      </c>
      <c r="AC16" s="57">
        <v>15.98</v>
      </c>
      <c r="AD16" s="57">
        <v>15.98</v>
      </c>
      <c r="AE16" s="57">
        <v>15.98</v>
      </c>
      <c r="AF16" s="57">
        <v>21.21</v>
      </c>
      <c r="AG16" s="57">
        <v>27.21</v>
      </c>
      <c r="AH16" s="57">
        <v>28.36</v>
      </c>
      <c r="AI16" s="57">
        <v>30.76</v>
      </c>
      <c r="AJ16" s="40"/>
    </row>
    <row r="17" spans="1:36" x14ac:dyDescent="0.25">
      <c r="A17" s="30" t="s">
        <v>243</v>
      </c>
      <c r="B17" s="57">
        <v>5.12</v>
      </c>
      <c r="C17" s="57">
        <v>5.12</v>
      </c>
      <c r="D17" s="57">
        <v>5.12</v>
      </c>
      <c r="E17" s="57">
        <v>5.12</v>
      </c>
      <c r="F17" s="57">
        <v>5.12</v>
      </c>
      <c r="G17" s="57">
        <v>7.4</v>
      </c>
      <c r="H17" s="57">
        <v>10.199999999999999</v>
      </c>
      <c r="I17" s="57">
        <v>11.7</v>
      </c>
      <c r="J17" s="57">
        <v>14.2</v>
      </c>
      <c r="K17" s="57">
        <v>17.399999999999999</v>
      </c>
      <c r="L17" s="57">
        <v>18.600000000000001</v>
      </c>
      <c r="M17" s="57">
        <v>19.600000000000001</v>
      </c>
      <c r="N17" s="57">
        <v>20.8</v>
      </c>
      <c r="O17" s="57">
        <v>21.7</v>
      </c>
      <c r="P17" s="57">
        <v>22.8</v>
      </c>
      <c r="Q17" s="57">
        <v>23.5</v>
      </c>
      <c r="R17" s="57">
        <v>24.7</v>
      </c>
      <c r="S17" s="57">
        <v>25.1</v>
      </c>
      <c r="T17" s="57">
        <v>25.5</v>
      </c>
      <c r="U17" s="57">
        <v>25.95</v>
      </c>
      <c r="V17" s="57">
        <v>26</v>
      </c>
      <c r="W17" s="57">
        <v>27.3</v>
      </c>
      <c r="X17" s="57">
        <v>27.95</v>
      </c>
      <c r="Y17" s="57">
        <v>28.55</v>
      </c>
      <c r="Z17" s="57">
        <v>29.4</v>
      </c>
      <c r="AA17" s="57">
        <v>30.54</v>
      </c>
      <c r="AB17" s="57">
        <v>31.8</v>
      </c>
      <c r="AC17" s="57">
        <v>33.1</v>
      </c>
      <c r="AD17" s="57">
        <v>35.85</v>
      </c>
      <c r="AE17" s="57">
        <v>37.36</v>
      </c>
      <c r="AF17" s="57">
        <v>39.200000000000003</v>
      </c>
      <c r="AG17" s="57">
        <v>40.049999999999997</v>
      </c>
      <c r="AH17" s="57">
        <v>40.049999999999997</v>
      </c>
      <c r="AI17" s="57">
        <v>40.049999999999997</v>
      </c>
      <c r="AJ17" s="40"/>
    </row>
    <row r="18" spans="1:36" x14ac:dyDescent="0.25">
      <c r="A18" s="30" t="s">
        <v>244</v>
      </c>
      <c r="B18" s="57">
        <v>76.5</v>
      </c>
      <c r="C18" s="57">
        <v>77</v>
      </c>
      <c r="D18" s="57">
        <v>77.5</v>
      </c>
      <c r="E18" s="57">
        <v>78</v>
      </c>
      <c r="F18" s="57">
        <v>78.5</v>
      </c>
      <c r="G18" s="57">
        <v>79</v>
      </c>
      <c r="H18" s="57">
        <v>81</v>
      </c>
      <c r="I18" s="57">
        <v>82</v>
      </c>
      <c r="J18" s="57">
        <v>83.5</v>
      </c>
      <c r="K18" s="57">
        <v>85</v>
      </c>
      <c r="L18" s="57">
        <v>87</v>
      </c>
      <c r="M18" s="57">
        <v>88</v>
      </c>
      <c r="N18" s="57">
        <v>90.5</v>
      </c>
      <c r="O18" s="57">
        <v>92</v>
      </c>
      <c r="P18" s="57">
        <v>93.3</v>
      </c>
      <c r="Q18" s="57">
        <v>95</v>
      </c>
      <c r="R18" s="57">
        <v>96</v>
      </c>
      <c r="S18" s="57">
        <v>98</v>
      </c>
      <c r="T18" s="57">
        <v>99.5</v>
      </c>
      <c r="U18" s="57">
        <v>101</v>
      </c>
      <c r="V18" s="57">
        <v>103</v>
      </c>
      <c r="W18" s="57">
        <v>105</v>
      </c>
      <c r="X18" s="57">
        <v>106.5</v>
      </c>
      <c r="Y18" s="57">
        <v>107.5</v>
      </c>
      <c r="Z18" s="57">
        <v>109</v>
      </c>
      <c r="AA18" s="57">
        <v>110.5</v>
      </c>
      <c r="AB18" s="57">
        <v>112</v>
      </c>
      <c r="AC18" s="57">
        <v>113</v>
      </c>
      <c r="AD18" s="57">
        <v>115</v>
      </c>
      <c r="AE18" s="57">
        <v>116</v>
      </c>
      <c r="AF18" s="57">
        <v>118.5</v>
      </c>
      <c r="AG18" s="57">
        <v>120</v>
      </c>
      <c r="AH18" s="57">
        <v>121.75</v>
      </c>
      <c r="AI18" s="57">
        <v>125.1</v>
      </c>
      <c r="AJ18" s="40"/>
    </row>
    <row r="19" spans="1:36" x14ac:dyDescent="0.25">
      <c r="A19" s="30" t="s">
        <v>245</v>
      </c>
      <c r="B19" s="57">
        <v>15</v>
      </c>
      <c r="C19" s="57">
        <v>15</v>
      </c>
      <c r="D19" s="57">
        <v>15</v>
      </c>
      <c r="E19" s="57">
        <v>15</v>
      </c>
      <c r="F19" s="57">
        <v>15</v>
      </c>
      <c r="G19" s="57">
        <v>15</v>
      </c>
      <c r="H19" s="57">
        <v>17.5</v>
      </c>
      <c r="I19" s="57">
        <v>18.5</v>
      </c>
      <c r="J19" s="57">
        <v>18.5</v>
      </c>
      <c r="K19" s="57">
        <v>18.600000000000001</v>
      </c>
      <c r="L19" s="57">
        <v>20.2</v>
      </c>
      <c r="M19" s="57">
        <v>30.4</v>
      </c>
      <c r="N19" s="57">
        <v>35.17</v>
      </c>
      <c r="O19" s="57">
        <v>37.770000000000003</v>
      </c>
      <c r="P19" s="57">
        <v>39.57</v>
      </c>
      <c r="Q19" s="57">
        <v>41.57</v>
      </c>
      <c r="R19" s="57">
        <v>47.27</v>
      </c>
      <c r="S19" s="57">
        <v>49.07</v>
      </c>
      <c r="T19" s="57">
        <v>50</v>
      </c>
      <c r="U19" s="57">
        <v>50</v>
      </c>
      <c r="V19" s="57">
        <v>50</v>
      </c>
      <c r="W19" s="57">
        <v>51</v>
      </c>
      <c r="X19" s="57">
        <v>51</v>
      </c>
      <c r="Y19" s="57">
        <v>52.2</v>
      </c>
      <c r="Z19" s="57">
        <v>52.2</v>
      </c>
      <c r="AA19" s="57">
        <v>53.3</v>
      </c>
      <c r="AB19" s="57">
        <v>54</v>
      </c>
      <c r="AC19" s="57">
        <v>58</v>
      </c>
      <c r="AD19" s="57">
        <v>61</v>
      </c>
      <c r="AE19" s="57">
        <v>64</v>
      </c>
      <c r="AF19" s="57">
        <v>68.5</v>
      </c>
      <c r="AG19" s="57">
        <v>75</v>
      </c>
      <c r="AH19" s="40">
        <v>81.5</v>
      </c>
      <c r="AI19" s="40">
        <v>84</v>
      </c>
      <c r="AJ19" s="40"/>
    </row>
    <row r="20" spans="1:36" x14ac:dyDescent="0.25">
      <c r="A20" s="30" t="s">
        <v>246</v>
      </c>
      <c r="B20" s="57">
        <v>18.260999999999999</v>
      </c>
      <c r="C20" s="57">
        <v>23.260999999999999</v>
      </c>
      <c r="D20" s="57">
        <v>23.260999999999999</v>
      </c>
      <c r="E20" s="57">
        <v>23.260999999999999</v>
      </c>
      <c r="F20" s="57">
        <v>23.260999999999999</v>
      </c>
      <c r="G20" s="57">
        <v>23.260999999999999</v>
      </c>
      <c r="H20" s="57">
        <v>23.260999999999999</v>
      </c>
      <c r="I20" s="57">
        <v>23.260999999999999</v>
      </c>
      <c r="J20" s="57">
        <v>23.260999999999999</v>
      </c>
      <c r="K20" s="57">
        <v>23.260999999999999</v>
      </c>
      <c r="L20" s="57">
        <v>23.260999999999999</v>
      </c>
      <c r="M20" s="57">
        <v>23.260999999999999</v>
      </c>
      <c r="N20" s="57">
        <v>23.260999999999999</v>
      </c>
      <c r="O20" s="57">
        <v>23.260999999999999</v>
      </c>
      <c r="P20" s="57">
        <v>23.260999999999999</v>
      </c>
      <c r="Q20" s="57">
        <v>23.260999999999999</v>
      </c>
      <c r="R20" s="57">
        <v>23.260999999999999</v>
      </c>
      <c r="S20" s="57">
        <v>23.260999999999999</v>
      </c>
      <c r="T20" s="57">
        <v>23.260999999999999</v>
      </c>
      <c r="U20" s="57">
        <v>23.260999999999999</v>
      </c>
      <c r="V20" s="57">
        <v>23.260999999999999</v>
      </c>
      <c r="W20" s="57">
        <v>23.260999999999999</v>
      </c>
      <c r="X20" s="57">
        <v>23.260999999999999</v>
      </c>
      <c r="Y20" s="57">
        <v>23.260999999999999</v>
      </c>
      <c r="Z20" s="57">
        <v>23.260999999999999</v>
      </c>
      <c r="AA20" s="57">
        <v>23.260999999999999</v>
      </c>
      <c r="AB20" s="57">
        <v>23.260999999999999</v>
      </c>
      <c r="AC20" s="57">
        <v>23.260999999999999</v>
      </c>
      <c r="AD20" s="57">
        <v>23.260999999999999</v>
      </c>
      <c r="AE20" s="57">
        <v>23.260999999999999</v>
      </c>
      <c r="AF20" s="57">
        <v>23.260999999999999</v>
      </c>
      <c r="AG20" s="57">
        <v>23.260999999999999</v>
      </c>
      <c r="AH20" s="57">
        <v>23.260999999999999</v>
      </c>
      <c r="AI20" s="57">
        <v>23.260999999999999</v>
      </c>
      <c r="AJ20" s="40"/>
    </row>
    <row r="21" spans="1:36" x14ac:dyDescent="0.25">
      <c r="A21" s="30" t="s">
        <v>247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1.5</v>
      </c>
      <c r="S21" s="57">
        <v>6</v>
      </c>
      <c r="T21" s="57">
        <v>6</v>
      </c>
      <c r="U21" s="57">
        <v>6</v>
      </c>
      <c r="V21" s="57">
        <v>6</v>
      </c>
      <c r="W21" s="57">
        <v>11.5</v>
      </c>
      <c r="X21" s="57">
        <v>11.5</v>
      </c>
      <c r="Y21" s="57">
        <v>11.5</v>
      </c>
      <c r="Z21" s="57">
        <v>13.5</v>
      </c>
      <c r="AA21" s="57">
        <v>13.5</v>
      </c>
      <c r="AB21" s="57">
        <v>14.3</v>
      </c>
      <c r="AC21" s="57">
        <v>14.3</v>
      </c>
      <c r="AD21" s="57">
        <v>17.2</v>
      </c>
      <c r="AE21" s="57">
        <v>17.600000000000001</v>
      </c>
      <c r="AF21" s="57">
        <v>18.100000000000001</v>
      </c>
      <c r="AG21" s="57">
        <v>19.600000000000001</v>
      </c>
      <c r="AH21" s="57">
        <v>19.600000000000001</v>
      </c>
      <c r="AI21" s="57">
        <v>22.05</v>
      </c>
      <c r="AJ21" s="40"/>
    </row>
    <row r="22" spans="1:36" x14ac:dyDescent="0.25">
      <c r="A22" s="30" t="s">
        <v>248</v>
      </c>
      <c r="B22" s="57">
        <v>18.670000000000002</v>
      </c>
      <c r="C22" s="57">
        <v>18.670000000000002</v>
      </c>
      <c r="D22" s="57">
        <v>18.670000000000002</v>
      </c>
      <c r="E22" s="57">
        <v>18.670000000000002</v>
      </c>
      <c r="F22" s="57">
        <v>18.670000000000002</v>
      </c>
      <c r="G22" s="57">
        <v>18.670000000000002</v>
      </c>
      <c r="H22" s="57">
        <v>18.670000000000002</v>
      </c>
      <c r="I22" s="57">
        <v>18.670000000000002</v>
      </c>
      <c r="J22" s="57">
        <v>18.670000000000002</v>
      </c>
      <c r="K22" s="57">
        <v>18.670000000000002</v>
      </c>
      <c r="L22" s="57">
        <v>18.670000000000002</v>
      </c>
      <c r="M22" s="57">
        <v>20.04</v>
      </c>
      <c r="N22" s="57">
        <v>20.04</v>
      </c>
      <c r="O22" s="57">
        <v>20.04</v>
      </c>
      <c r="P22" s="57">
        <v>20.04</v>
      </c>
      <c r="Q22" s="57">
        <v>20.04</v>
      </c>
      <c r="R22" s="57">
        <v>20.04</v>
      </c>
      <c r="S22" s="57">
        <v>20.04</v>
      </c>
      <c r="T22" s="57">
        <v>20.04</v>
      </c>
      <c r="U22" s="57">
        <v>20.04</v>
      </c>
      <c r="V22" s="57">
        <v>21.05</v>
      </c>
      <c r="W22" s="57">
        <v>21.05</v>
      </c>
      <c r="X22" s="57">
        <v>21.05</v>
      </c>
      <c r="Y22" s="57">
        <v>21.05</v>
      </c>
      <c r="Z22" s="57">
        <v>22.22</v>
      </c>
      <c r="AA22" s="57">
        <v>22.22</v>
      </c>
      <c r="AB22" s="57">
        <v>22.81</v>
      </c>
      <c r="AC22" s="57">
        <v>25.99</v>
      </c>
      <c r="AD22" s="57">
        <v>26.64</v>
      </c>
      <c r="AE22" s="57">
        <v>27.78</v>
      </c>
      <c r="AF22" s="57">
        <v>27.78</v>
      </c>
      <c r="AG22" s="57">
        <v>27.78</v>
      </c>
      <c r="AH22" s="57">
        <v>27.78</v>
      </c>
      <c r="AI22" s="40">
        <v>27.78</v>
      </c>
      <c r="AJ22" s="40"/>
    </row>
    <row r="23" spans="1:36" s="39" customFormat="1" x14ac:dyDescent="0.25">
      <c r="A23" s="30" t="s">
        <v>249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40">
        <v>25.45</v>
      </c>
      <c r="AI23" s="40">
        <v>25.45</v>
      </c>
      <c r="AJ23" s="40"/>
    </row>
    <row r="24" spans="1:36" x14ac:dyDescent="0.25">
      <c r="A24" s="30" t="s">
        <v>648</v>
      </c>
      <c r="B24" s="40">
        <v>148</v>
      </c>
      <c r="C24" s="40">
        <v>148</v>
      </c>
      <c r="D24" s="40">
        <v>149.19999999999999</v>
      </c>
      <c r="E24" s="40">
        <v>151</v>
      </c>
      <c r="F24" s="40">
        <v>151</v>
      </c>
      <c r="G24" s="40">
        <v>151</v>
      </c>
      <c r="H24" s="40">
        <v>151</v>
      </c>
      <c r="I24" s="40">
        <v>154.46</v>
      </c>
      <c r="J24" s="40">
        <v>154.46</v>
      </c>
      <c r="K24" s="40">
        <v>156.88</v>
      </c>
      <c r="L24" s="40">
        <v>157.19999999999999</v>
      </c>
      <c r="M24" s="40">
        <v>159.49</v>
      </c>
      <c r="N24" s="40">
        <v>159.49</v>
      </c>
      <c r="O24" s="40">
        <v>162.72999999999999</v>
      </c>
      <c r="P24" s="40">
        <v>163.69999999999999</v>
      </c>
      <c r="Q24" s="40">
        <v>167.8</v>
      </c>
      <c r="R24" s="40">
        <v>183.16</v>
      </c>
      <c r="S24" s="40">
        <v>185.66</v>
      </c>
      <c r="T24" s="40">
        <v>186.47</v>
      </c>
      <c r="U24" s="40">
        <v>187.34</v>
      </c>
      <c r="V24" s="40">
        <v>187.34</v>
      </c>
      <c r="W24" s="40">
        <v>187.34</v>
      </c>
      <c r="X24" s="40">
        <v>190.52</v>
      </c>
      <c r="Y24" s="40">
        <v>190.52</v>
      </c>
      <c r="Z24" s="40">
        <v>264.67</v>
      </c>
      <c r="AA24" s="40">
        <v>264.67</v>
      </c>
      <c r="AB24" s="40">
        <v>264.67</v>
      </c>
      <c r="AC24" s="40">
        <v>264.67</v>
      </c>
      <c r="AD24" s="40">
        <v>264.67</v>
      </c>
      <c r="AE24" s="40">
        <v>264.67</v>
      </c>
      <c r="AF24" s="40">
        <v>264.67</v>
      </c>
      <c r="AG24" s="40">
        <v>264.67</v>
      </c>
      <c r="AH24" s="40">
        <v>264.67</v>
      </c>
      <c r="AI24" s="40">
        <v>266.19</v>
      </c>
      <c r="AJ24" s="40"/>
    </row>
    <row r="25" spans="1:36" x14ac:dyDescent="0.25">
      <c r="A25" s="30" t="s">
        <v>250</v>
      </c>
      <c r="B25" s="40">
        <v>4.2</v>
      </c>
      <c r="C25" s="40">
        <v>4.5</v>
      </c>
      <c r="D25" s="40">
        <v>4.5</v>
      </c>
      <c r="E25" s="40">
        <v>4.5</v>
      </c>
      <c r="F25" s="40">
        <v>4.9000000000000004</v>
      </c>
      <c r="G25" s="40">
        <v>5.4</v>
      </c>
      <c r="H25" s="40">
        <v>5.7</v>
      </c>
      <c r="I25" s="40">
        <v>6.5</v>
      </c>
      <c r="J25" s="40">
        <v>7.7</v>
      </c>
      <c r="K25" s="40">
        <v>8.9</v>
      </c>
      <c r="L25" s="40">
        <v>9.6</v>
      </c>
      <c r="M25" s="40">
        <v>10.8</v>
      </c>
      <c r="N25" s="40">
        <v>12.2</v>
      </c>
      <c r="O25" s="40">
        <v>13.5</v>
      </c>
      <c r="P25" s="40">
        <v>14.2</v>
      </c>
      <c r="Q25" s="40">
        <v>15.9</v>
      </c>
      <c r="R25" s="40">
        <v>16.8</v>
      </c>
      <c r="S25" s="40">
        <v>18.3</v>
      </c>
      <c r="T25" s="40">
        <v>19.8</v>
      </c>
      <c r="U25" s="40">
        <v>21.4</v>
      </c>
      <c r="V25" s="40">
        <v>23.3</v>
      </c>
      <c r="W25" s="40">
        <v>25</v>
      </c>
      <c r="X25" s="40">
        <v>27</v>
      </c>
      <c r="Y25" s="40">
        <v>27.4</v>
      </c>
      <c r="Z25" s="40">
        <v>27.7</v>
      </c>
      <c r="AA25" s="40">
        <v>28.5</v>
      </c>
      <c r="AB25" s="40">
        <v>29</v>
      </c>
      <c r="AC25" s="40">
        <v>29.7</v>
      </c>
      <c r="AD25" s="40">
        <v>30.3</v>
      </c>
      <c r="AE25" s="40">
        <v>31</v>
      </c>
      <c r="AF25" s="40">
        <v>32.4</v>
      </c>
      <c r="AG25" s="40">
        <v>33</v>
      </c>
      <c r="AH25" s="40">
        <v>33.5</v>
      </c>
      <c r="AI25" s="40">
        <v>33.700000000000003</v>
      </c>
      <c r="AJ25" s="40"/>
    </row>
    <row r="26" spans="1:36" x14ac:dyDescent="0.25">
      <c r="A26" s="30" t="s">
        <v>251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6.5</v>
      </c>
      <c r="K26" s="57">
        <v>6.5</v>
      </c>
      <c r="L26" s="57">
        <v>6.5</v>
      </c>
      <c r="M26" s="57">
        <v>6.5</v>
      </c>
      <c r="N26" s="57">
        <v>6.5</v>
      </c>
      <c r="O26" s="57">
        <v>6.5</v>
      </c>
      <c r="P26" s="57">
        <v>6.5</v>
      </c>
      <c r="Q26" s="57">
        <v>6.5</v>
      </c>
      <c r="R26" s="57">
        <v>6.5</v>
      </c>
      <c r="S26" s="57">
        <v>6.5</v>
      </c>
      <c r="T26" s="57">
        <v>6.5</v>
      </c>
      <c r="U26" s="57">
        <v>6.5</v>
      </c>
      <c r="V26" s="57">
        <v>6.5</v>
      </c>
      <c r="W26" s="57">
        <v>6.5</v>
      </c>
      <c r="X26" s="57">
        <v>6.5</v>
      </c>
      <c r="Y26" s="57">
        <v>6.5</v>
      </c>
      <c r="Z26" s="57">
        <v>6.5</v>
      </c>
      <c r="AA26" s="57">
        <v>6.5</v>
      </c>
      <c r="AB26" s="57">
        <v>6.5</v>
      </c>
      <c r="AC26" s="57">
        <v>6.5</v>
      </c>
      <c r="AD26" s="57">
        <v>6.5</v>
      </c>
      <c r="AE26" s="57">
        <v>7.1</v>
      </c>
      <c r="AF26" s="57">
        <v>7.1</v>
      </c>
      <c r="AG26" s="57">
        <v>7.1</v>
      </c>
      <c r="AH26" s="57">
        <v>7.1</v>
      </c>
      <c r="AI26" s="57">
        <v>7.1</v>
      </c>
      <c r="AJ26" s="40"/>
    </row>
    <row r="27" spans="1:36" x14ac:dyDescent="0.25">
      <c r="A27" s="30" t="s">
        <v>252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40">
        <v>1.1200000000000001</v>
      </c>
      <c r="T27" s="40">
        <v>2.4300000000000002</v>
      </c>
      <c r="U27" s="40">
        <v>4</v>
      </c>
      <c r="V27" s="40">
        <v>5.22</v>
      </c>
      <c r="W27" s="40">
        <v>6.98</v>
      </c>
      <c r="X27" s="40">
        <v>8.25</v>
      </c>
      <c r="Y27" s="40">
        <v>10.050000000000001</v>
      </c>
      <c r="Z27" s="40">
        <v>10.53</v>
      </c>
      <c r="AA27" s="40">
        <v>11.65</v>
      </c>
      <c r="AB27" s="40">
        <v>13.39</v>
      </c>
      <c r="AC27" s="40">
        <v>14.75</v>
      </c>
      <c r="AD27" s="40">
        <v>14.75</v>
      </c>
      <c r="AE27" s="40">
        <v>14.75</v>
      </c>
      <c r="AF27" s="40">
        <v>14.75</v>
      </c>
      <c r="AG27" s="40">
        <v>14.75</v>
      </c>
      <c r="AH27" s="40">
        <v>14.75</v>
      </c>
      <c r="AI27" s="40">
        <v>14.75</v>
      </c>
      <c r="AJ27" s="40"/>
    </row>
    <row r="28" spans="1:36" x14ac:dyDescent="0.25">
      <c r="A28" s="30" t="s">
        <v>253</v>
      </c>
      <c r="B28" s="60"/>
      <c r="C28" s="60"/>
      <c r="D28" s="60"/>
      <c r="E28" s="60"/>
      <c r="F28" s="60"/>
      <c r="G28" s="60"/>
      <c r="H28" s="40">
        <v>0.1</v>
      </c>
      <c r="I28" s="40">
        <v>1.6</v>
      </c>
      <c r="J28" s="40">
        <v>1.6</v>
      </c>
      <c r="K28" s="40">
        <v>1.6</v>
      </c>
      <c r="L28" s="40">
        <v>1.6</v>
      </c>
      <c r="M28" s="40">
        <v>1.6</v>
      </c>
      <c r="N28" s="40">
        <v>1.6</v>
      </c>
      <c r="O28" s="40">
        <f>N28+1.52</f>
        <v>3.12</v>
      </c>
      <c r="P28" s="40">
        <f>O28+1.92</f>
        <v>5.04</v>
      </c>
      <c r="Q28" s="40">
        <f>P28+2.35</f>
        <v>7.3900000000000006</v>
      </c>
      <c r="R28" s="40">
        <f>Q28+3.2</f>
        <v>10.59</v>
      </c>
      <c r="S28" s="40">
        <f>R28+0.86</f>
        <v>11.45</v>
      </c>
      <c r="T28" s="40">
        <f>S28+2.12</f>
        <v>13.57</v>
      </c>
      <c r="U28" s="40">
        <f>T28+1.85</f>
        <v>15.42</v>
      </c>
      <c r="V28" s="40">
        <f>U28+2.27</f>
        <v>17.690000000000001</v>
      </c>
      <c r="W28" s="40">
        <f>V28+1.27</f>
        <v>18.96</v>
      </c>
      <c r="X28" s="40">
        <f>W28+2.16</f>
        <v>21.12</v>
      </c>
      <c r="Y28" s="40">
        <f>X28+1.17</f>
        <v>22.29</v>
      </c>
      <c r="Z28" s="40">
        <f>Y28+1.28</f>
        <v>23.57</v>
      </c>
      <c r="AA28" s="40">
        <v>23.57</v>
      </c>
      <c r="AB28" s="40">
        <f>AA28+0.47</f>
        <v>24.04</v>
      </c>
      <c r="AC28" s="40">
        <f>AB28+1.64</f>
        <v>25.68</v>
      </c>
      <c r="AD28" s="40">
        <f>AC28+1.49</f>
        <v>27.169999999999998</v>
      </c>
      <c r="AE28" s="40">
        <f>AD28+1.14</f>
        <v>28.31</v>
      </c>
      <c r="AF28" s="40">
        <f>AE28+2.11</f>
        <v>30.419999999999998</v>
      </c>
      <c r="AG28" s="40">
        <f>AF28+1.21</f>
        <v>31.63</v>
      </c>
      <c r="AH28" s="40">
        <f>AG28+0.32</f>
        <v>31.95</v>
      </c>
      <c r="AI28" s="40">
        <v>31.95</v>
      </c>
      <c r="AJ28" s="40"/>
    </row>
    <row r="29" spans="1:36" x14ac:dyDescent="0.25">
      <c r="A29" s="30" t="s">
        <v>254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0.42</v>
      </c>
      <c r="H29" s="57">
        <v>0.42</v>
      </c>
      <c r="I29" s="57">
        <v>2.82</v>
      </c>
      <c r="J29" s="57">
        <v>4.42</v>
      </c>
      <c r="K29" s="57">
        <v>7.65</v>
      </c>
      <c r="L29" s="57">
        <v>7.65</v>
      </c>
      <c r="M29" s="57">
        <v>8.9499999999999993</v>
      </c>
      <c r="N29" s="57">
        <v>9.58</v>
      </c>
      <c r="O29" s="57">
        <v>9.58</v>
      </c>
      <c r="P29" s="57">
        <v>9.58</v>
      </c>
      <c r="Q29" s="57">
        <v>10.130000000000001</v>
      </c>
      <c r="R29" s="57">
        <v>10.130000000000001</v>
      </c>
      <c r="S29" s="57">
        <v>11.89</v>
      </c>
      <c r="T29" s="57">
        <v>15.09</v>
      </c>
      <c r="U29" s="57">
        <v>17.59</v>
      </c>
      <c r="V29" s="57">
        <v>22.31</v>
      </c>
      <c r="W29" s="57">
        <v>25.61</v>
      </c>
      <c r="X29" s="57">
        <v>25.61</v>
      </c>
      <c r="Y29" s="57">
        <v>25.61</v>
      </c>
      <c r="Z29" s="57">
        <v>25.61</v>
      </c>
      <c r="AA29" s="57">
        <v>25.86</v>
      </c>
      <c r="AB29" s="57">
        <v>25.86</v>
      </c>
      <c r="AC29" s="57">
        <v>25.86</v>
      </c>
      <c r="AD29" s="57">
        <v>28.43</v>
      </c>
      <c r="AE29" s="57">
        <v>29.53</v>
      </c>
      <c r="AF29" s="57">
        <v>30.71</v>
      </c>
      <c r="AG29" s="57">
        <v>31.54</v>
      </c>
      <c r="AH29" s="57">
        <v>31.54</v>
      </c>
      <c r="AI29" s="57">
        <v>31.54</v>
      </c>
      <c r="AJ29" s="40"/>
    </row>
    <row r="30" spans="1:36" s="36" customFormat="1" x14ac:dyDescent="0.25">
      <c r="A30" s="34" t="s">
        <v>696</v>
      </c>
      <c r="B30" s="35">
        <f t="shared" ref="B30:AJ30" si="0">SUM(B2:B29)</f>
        <v>486.971</v>
      </c>
      <c r="C30" s="35">
        <f t="shared" si="0"/>
        <v>497.07100000000003</v>
      </c>
      <c r="D30" s="35">
        <f t="shared" si="0"/>
        <v>503.07100000000003</v>
      </c>
      <c r="E30" s="35">
        <f t="shared" si="0"/>
        <v>508.87100000000004</v>
      </c>
      <c r="F30" s="35">
        <f t="shared" si="0"/>
        <v>515.77100000000007</v>
      </c>
      <c r="G30" s="35">
        <f t="shared" si="0"/>
        <v>542.20100000000002</v>
      </c>
      <c r="H30" s="35">
        <f t="shared" si="0"/>
        <v>568.62100000000009</v>
      </c>
      <c r="I30" s="35">
        <f t="shared" si="0"/>
        <v>632.76200000000017</v>
      </c>
      <c r="J30" s="35">
        <f t="shared" si="0"/>
        <v>664.06200000000013</v>
      </c>
      <c r="K30" s="35">
        <f t="shared" si="0"/>
        <v>686.01200000000006</v>
      </c>
      <c r="L30" s="35">
        <f t="shared" si="0"/>
        <v>702.18200000000013</v>
      </c>
      <c r="M30" s="35">
        <f t="shared" si="0"/>
        <v>740.93200000000002</v>
      </c>
      <c r="N30" s="35">
        <f t="shared" si="0"/>
        <v>775.39200000000005</v>
      </c>
      <c r="O30" s="35">
        <f t="shared" si="0"/>
        <v>805.65200000000004</v>
      </c>
      <c r="P30" s="35">
        <f t="shared" si="0"/>
        <v>851.97200000000009</v>
      </c>
      <c r="Q30" s="35">
        <f t="shared" si="0"/>
        <v>908.23599999999999</v>
      </c>
      <c r="R30" s="35">
        <f t="shared" si="0"/>
        <v>961.44599999999991</v>
      </c>
      <c r="S30" s="35">
        <f t="shared" si="0"/>
        <v>1005.4159999999999</v>
      </c>
      <c r="T30" s="35">
        <f t="shared" si="0"/>
        <v>1042.9959999999999</v>
      </c>
      <c r="U30" s="35">
        <f t="shared" si="0"/>
        <v>1074.8480000000002</v>
      </c>
      <c r="V30" s="35">
        <f t="shared" si="0"/>
        <v>1114.5279999999998</v>
      </c>
      <c r="W30" s="35">
        <f t="shared" si="0"/>
        <v>1153.9389999999999</v>
      </c>
      <c r="X30" s="35">
        <f t="shared" si="0"/>
        <v>1184.6489999999999</v>
      </c>
      <c r="Y30" s="35">
        <f t="shared" si="0"/>
        <v>1208.5389999999998</v>
      </c>
      <c r="Z30" s="35">
        <f t="shared" si="0"/>
        <v>1293.1789999999999</v>
      </c>
      <c r="AA30" s="35">
        <f t="shared" si="0"/>
        <v>1312.9059999999997</v>
      </c>
      <c r="AB30" s="35">
        <f t="shared" si="0"/>
        <v>1334.7159999999999</v>
      </c>
      <c r="AC30" s="35">
        <f t="shared" si="0"/>
        <v>1362.3</v>
      </c>
      <c r="AD30" s="35">
        <f t="shared" si="0"/>
        <v>1402.5160000000003</v>
      </c>
      <c r="AE30" s="35">
        <f t="shared" si="0"/>
        <v>1434.1699999999998</v>
      </c>
      <c r="AF30" s="35">
        <f t="shared" si="0"/>
        <v>1469.807</v>
      </c>
      <c r="AG30" s="35">
        <f t="shared" si="0"/>
        <v>1514.7969999999998</v>
      </c>
      <c r="AH30" s="35">
        <f t="shared" si="0"/>
        <v>1593.0909999999999</v>
      </c>
      <c r="AI30" s="35">
        <f t="shared" si="0"/>
        <v>1614.7709999999997</v>
      </c>
      <c r="AJ30" s="35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EY27"/>
  <sheetViews>
    <sheetView topLeftCell="B1" zoomScaleNormal="100" workbookViewId="0">
      <selection activeCell="B2" sqref="B2:AJ27"/>
    </sheetView>
  </sheetViews>
  <sheetFormatPr defaultColWidth="23.85546875" defaultRowHeight="14.25" x14ac:dyDescent="0.25"/>
  <cols>
    <col min="1" max="1" width="29.28515625" style="22" customWidth="1"/>
    <col min="2" max="36" width="7" style="22" bestFit="1" customWidth="1"/>
    <col min="37" max="16384" width="23.85546875" style="22"/>
  </cols>
  <sheetData>
    <row r="1" spans="1:36 16379:16379" ht="17.25" x14ac:dyDescent="0.25">
      <c r="A1" s="20" t="s">
        <v>5</v>
      </c>
      <c r="B1" s="38" t="s">
        <v>149</v>
      </c>
      <c r="C1" s="38" t="s">
        <v>150</v>
      </c>
      <c r="D1" s="38" t="s">
        <v>151</v>
      </c>
      <c r="E1" s="38" t="s">
        <v>152</v>
      </c>
      <c r="F1" s="38" t="s">
        <v>153</v>
      </c>
      <c r="G1" s="38" t="s">
        <v>154</v>
      </c>
      <c r="H1" s="38" t="s">
        <v>155</v>
      </c>
      <c r="I1" s="38" t="s">
        <v>156</v>
      </c>
      <c r="J1" s="38" t="s">
        <v>157</v>
      </c>
      <c r="K1" s="38" t="s">
        <v>158</v>
      </c>
      <c r="L1" s="38" t="s">
        <v>159</v>
      </c>
      <c r="M1" s="38" t="s">
        <v>160</v>
      </c>
      <c r="N1" s="38" t="s">
        <v>161</v>
      </c>
      <c r="O1" s="38" t="s">
        <v>162</v>
      </c>
      <c r="P1" s="38" t="s">
        <v>163</v>
      </c>
      <c r="Q1" s="38" t="s">
        <v>164</v>
      </c>
      <c r="R1" s="38" t="s">
        <v>165</v>
      </c>
      <c r="S1" s="38" t="s">
        <v>166</v>
      </c>
      <c r="T1" s="38" t="s">
        <v>167</v>
      </c>
      <c r="U1" s="38" t="s">
        <v>168</v>
      </c>
      <c r="V1" s="38" t="s">
        <v>169</v>
      </c>
      <c r="W1" s="38" t="s">
        <v>170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176</v>
      </c>
      <c r="AD1" s="38" t="s">
        <v>177</v>
      </c>
      <c r="AE1" s="38" t="s">
        <v>178</v>
      </c>
      <c r="AF1" s="38" t="s">
        <v>179</v>
      </c>
      <c r="AG1" s="38" t="s">
        <v>180</v>
      </c>
      <c r="AH1" s="38" t="s">
        <v>561</v>
      </c>
      <c r="AI1" s="38" t="s">
        <v>678</v>
      </c>
      <c r="AJ1" s="38" t="s">
        <v>695</v>
      </c>
    </row>
    <row r="2" spans="1:36 16379:16379" x14ac:dyDescent="0.25">
      <c r="A2" s="30" t="s">
        <v>181</v>
      </c>
      <c r="B2" s="41">
        <v>12.44</v>
      </c>
      <c r="C2" s="41">
        <v>12.44</v>
      </c>
      <c r="D2" s="41">
        <v>12.44</v>
      </c>
      <c r="E2" s="41">
        <v>12.44</v>
      </c>
      <c r="F2" s="41">
        <v>12.44</v>
      </c>
      <c r="G2" s="41">
        <v>12.44</v>
      </c>
      <c r="H2" s="41">
        <v>12.44</v>
      </c>
      <c r="I2" s="41">
        <v>12.44</v>
      </c>
      <c r="J2" s="41">
        <v>12.44</v>
      </c>
      <c r="K2" s="41">
        <v>12.44</v>
      </c>
      <c r="L2" s="41">
        <v>12.44</v>
      </c>
      <c r="M2" s="41">
        <v>12.44</v>
      </c>
      <c r="N2" s="41">
        <v>12.44</v>
      </c>
      <c r="O2" s="41">
        <v>12.44</v>
      </c>
      <c r="P2" s="41">
        <v>12.44</v>
      </c>
      <c r="Q2" s="41">
        <v>12.44</v>
      </c>
      <c r="R2" s="41">
        <v>12.44</v>
      </c>
      <c r="S2" s="41">
        <v>12.44</v>
      </c>
      <c r="T2" s="41">
        <v>12.44</v>
      </c>
      <c r="U2" s="41">
        <v>12.44</v>
      </c>
      <c r="V2" s="41">
        <v>12.44</v>
      </c>
      <c r="W2" s="41">
        <v>12.44</v>
      </c>
      <c r="X2" s="41">
        <v>12.44</v>
      </c>
      <c r="Y2" s="41">
        <v>12.44</v>
      </c>
      <c r="Z2" s="41">
        <v>12.44</v>
      </c>
      <c r="AA2" s="41">
        <v>12.44</v>
      </c>
      <c r="AB2" s="41">
        <v>12.44</v>
      </c>
      <c r="AC2" s="41">
        <v>12.439</v>
      </c>
      <c r="AD2" s="41">
        <v>12.664</v>
      </c>
      <c r="AE2" s="41">
        <v>13.513999999999999</v>
      </c>
      <c r="AF2" s="41">
        <v>13.513999999999999</v>
      </c>
      <c r="AG2" s="41">
        <v>13.513999999999999</v>
      </c>
      <c r="AH2" s="41">
        <v>13.513999999999999</v>
      </c>
      <c r="AI2" s="41">
        <v>13.513999999999999</v>
      </c>
      <c r="AJ2" s="41"/>
    </row>
    <row r="3" spans="1:36 16379:16379" x14ac:dyDescent="0.25">
      <c r="A3" s="30" t="s">
        <v>182</v>
      </c>
      <c r="B3" s="41">
        <v>9.36</v>
      </c>
      <c r="C3" s="41">
        <v>9.36</v>
      </c>
      <c r="D3" s="41">
        <v>9.36</v>
      </c>
      <c r="E3" s="41">
        <v>9.36</v>
      </c>
      <c r="F3" s="41">
        <v>9.36</v>
      </c>
      <c r="G3" s="41">
        <v>9.36</v>
      </c>
      <c r="H3" s="41">
        <v>9.36</v>
      </c>
      <c r="I3" s="41">
        <v>9.36</v>
      </c>
      <c r="J3" s="41">
        <v>9.36</v>
      </c>
      <c r="K3" s="41">
        <v>9.36</v>
      </c>
      <c r="L3" s="41">
        <v>9.36</v>
      </c>
      <c r="M3" s="41">
        <v>9.36</v>
      </c>
      <c r="N3" s="41">
        <v>9.36</v>
      </c>
      <c r="O3" s="41">
        <v>9.36</v>
      </c>
      <c r="P3" s="41">
        <v>9.36</v>
      </c>
      <c r="Q3" s="41">
        <v>9.36</v>
      </c>
      <c r="R3" s="41">
        <v>9.36</v>
      </c>
      <c r="S3" s="41">
        <v>9.36</v>
      </c>
      <c r="T3" s="41">
        <v>9.36</v>
      </c>
      <c r="U3" s="41">
        <v>9.36</v>
      </c>
      <c r="V3" s="41">
        <v>9.36</v>
      </c>
      <c r="W3" s="41">
        <v>9.36</v>
      </c>
      <c r="X3" s="41">
        <v>9.36</v>
      </c>
      <c r="Y3" s="41">
        <v>9.36</v>
      </c>
      <c r="Z3" s="41">
        <v>9.36</v>
      </c>
      <c r="AA3" s="41">
        <v>9.3620000000000001</v>
      </c>
      <c r="AB3" s="41">
        <v>10.772</v>
      </c>
      <c r="AC3" s="41">
        <v>10.972</v>
      </c>
      <c r="AD3" s="41">
        <v>11.401999999999999</v>
      </c>
      <c r="AE3" s="41">
        <v>11.401999999999999</v>
      </c>
      <c r="AF3" s="41">
        <v>12.012</v>
      </c>
      <c r="AG3" s="41">
        <v>12.112</v>
      </c>
      <c r="AH3" s="41">
        <v>12.112</v>
      </c>
      <c r="AI3" s="41">
        <v>12.112</v>
      </c>
      <c r="AJ3" s="41"/>
    </row>
    <row r="4" spans="1:36 16379:16379" x14ac:dyDescent="0.25">
      <c r="A4" s="30" t="s">
        <v>183</v>
      </c>
      <c r="B4" s="41">
        <v>24.81</v>
      </c>
      <c r="C4" s="41">
        <v>24.81</v>
      </c>
      <c r="D4" s="41">
        <v>24.81</v>
      </c>
      <c r="E4" s="41">
        <v>24.81</v>
      </c>
      <c r="F4" s="41">
        <v>24.81</v>
      </c>
      <c r="G4" s="41">
        <v>24.81</v>
      </c>
      <c r="H4" s="41">
        <v>24.81</v>
      </c>
      <c r="I4" s="41">
        <v>24.81</v>
      </c>
      <c r="J4" s="41">
        <v>31.08</v>
      </c>
      <c r="K4" s="41">
        <v>31.08</v>
      </c>
      <c r="L4" s="41">
        <v>31.08</v>
      </c>
      <c r="M4" s="41">
        <v>31.08</v>
      </c>
      <c r="N4" s="41">
        <v>31.08</v>
      </c>
      <c r="O4" s="41">
        <v>31.08</v>
      </c>
      <c r="P4" s="41">
        <v>31.08</v>
      </c>
      <c r="Q4" s="41">
        <v>31.08</v>
      </c>
      <c r="R4" s="41">
        <v>31.08</v>
      </c>
      <c r="S4" s="41">
        <v>31.08</v>
      </c>
      <c r="T4" s="41">
        <v>31.08</v>
      </c>
      <c r="U4" s="41">
        <v>31.08</v>
      </c>
      <c r="V4" s="41">
        <v>31.08</v>
      </c>
      <c r="W4" s="41">
        <v>31.08</v>
      </c>
      <c r="X4" s="41">
        <v>31.08</v>
      </c>
      <c r="Y4" s="41">
        <v>31.08</v>
      </c>
      <c r="Z4" s="41">
        <v>31.08</v>
      </c>
      <c r="AA4" s="41">
        <v>31.08</v>
      </c>
      <c r="AB4" s="41">
        <v>32.380000000000003</v>
      </c>
      <c r="AC4" s="41">
        <v>34.78</v>
      </c>
      <c r="AD4" s="41">
        <v>45.48</v>
      </c>
      <c r="AE4" s="41">
        <v>55.18</v>
      </c>
      <c r="AF4" s="41">
        <v>55.18</v>
      </c>
      <c r="AG4" s="41">
        <v>56.23</v>
      </c>
      <c r="AH4" s="40">
        <v>60.22</v>
      </c>
      <c r="AI4" s="40">
        <v>60.22</v>
      </c>
      <c r="AJ4" s="41"/>
    </row>
    <row r="5" spans="1:36 16379:16379" x14ac:dyDescent="0.25">
      <c r="A5" s="30" t="s">
        <v>184</v>
      </c>
      <c r="B5" s="41">
        <v>16.25</v>
      </c>
      <c r="C5" s="41">
        <v>16.5</v>
      </c>
      <c r="D5" s="41">
        <v>16.5</v>
      </c>
      <c r="E5" s="41">
        <v>16.5</v>
      </c>
      <c r="F5" s="41">
        <v>16.75</v>
      </c>
      <c r="G5" s="41">
        <v>16.75</v>
      </c>
      <c r="H5" s="41">
        <v>17.05</v>
      </c>
      <c r="I5" s="41">
        <v>17.05</v>
      </c>
      <c r="J5" s="41">
        <v>17.45</v>
      </c>
      <c r="K5" s="41">
        <v>17.45</v>
      </c>
      <c r="L5" s="41">
        <v>18</v>
      </c>
      <c r="M5" s="41">
        <v>18</v>
      </c>
      <c r="N5" s="41">
        <v>18.350000000000001</v>
      </c>
      <c r="O5" s="41">
        <v>18.350000000000001</v>
      </c>
      <c r="P5" s="41">
        <v>18.75</v>
      </c>
      <c r="Q5" s="41">
        <v>18.75</v>
      </c>
      <c r="R5" s="41">
        <v>19.600000000000001</v>
      </c>
      <c r="S5" s="41">
        <v>19.600000000000001</v>
      </c>
      <c r="T5" s="41">
        <v>19.850000000000001</v>
      </c>
      <c r="U5" s="41">
        <v>19.850000000000001</v>
      </c>
      <c r="V5" s="41">
        <v>20.45</v>
      </c>
      <c r="W5" s="41">
        <v>20.45</v>
      </c>
      <c r="X5" s="41">
        <v>21.45</v>
      </c>
      <c r="Y5" s="41">
        <v>21.8</v>
      </c>
      <c r="Z5" s="41">
        <v>23.5</v>
      </c>
      <c r="AA5" s="41">
        <v>24.05</v>
      </c>
      <c r="AB5" s="41">
        <v>24.3</v>
      </c>
      <c r="AC5" s="41">
        <v>24.3</v>
      </c>
      <c r="AD5" s="41">
        <v>24.75</v>
      </c>
      <c r="AE5" s="41">
        <v>26.5</v>
      </c>
      <c r="AF5" s="41">
        <v>28.7</v>
      </c>
      <c r="AG5" s="41">
        <v>29.2</v>
      </c>
      <c r="AH5" s="40">
        <v>31.4</v>
      </c>
      <c r="AI5" s="40">
        <v>31.62</v>
      </c>
      <c r="AJ5" s="41"/>
    </row>
    <row r="6" spans="1:36 16379:16379" x14ac:dyDescent="0.25">
      <c r="A6" s="30" t="s">
        <v>185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10.132999999999999</v>
      </c>
      <c r="J6" s="41">
        <v>10.132999999999999</v>
      </c>
      <c r="K6" s="41">
        <v>10.132999999999999</v>
      </c>
      <c r="L6" s="41">
        <v>10.132999999999999</v>
      </c>
      <c r="M6" s="41">
        <v>10.132999999999999</v>
      </c>
      <c r="N6" s="41">
        <v>10.132999999999999</v>
      </c>
      <c r="O6" s="41">
        <v>10.132999999999999</v>
      </c>
      <c r="P6" s="41">
        <v>11.28</v>
      </c>
      <c r="Q6" s="41">
        <v>11.28</v>
      </c>
      <c r="R6" s="41">
        <v>11.28</v>
      </c>
      <c r="S6" s="41">
        <v>11.28</v>
      </c>
      <c r="T6" s="41">
        <v>11.28</v>
      </c>
      <c r="U6" s="41">
        <v>11.28</v>
      </c>
      <c r="V6" s="41">
        <v>11.28</v>
      </c>
      <c r="W6" s="41">
        <v>11.81</v>
      </c>
      <c r="X6" s="41">
        <v>16.37</v>
      </c>
      <c r="Y6" s="41">
        <v>17.38</v>
      </c>
      <c r="Z6" s="41">
        <v>18.18</v>
      </c>
      <c r="AA6" s="41">
        <v>18.579999999999998</v>
      </c>
      <c r="AB6" s="41">
        <v>18.579999999999998</v>
      </c>
      <c r="AC6" s="41">
        <v>21.91</v>
      </c>
      <c r="AD6" s="41">
        <v>21.91</v>
      </c>
      <c r="AE6" s="41">
        <v>21.91</v>
      </c>
      <c r="AF6" s="41">
        <v>24.67</v>
      </c>
      <c r="AG6" s="41">
        <v>24.67</v>
      </c>
      <c r="AH6" s="41">
        <v>24.67</v>
      </c>
      <c r="AI6" s="41">
        <v>26.25</v>
      </c>
      <c r="AJ6" s="41"/>
    </row>
    <row r="7" spans="1:36 16379:16379" x14ac:dyDescent="0.25">
      <c r="A7" s="30" t="s">
        <v>186</v>
      </c>
      <c r="B7" s="41">
        <v>0.4</v>
      </c>
      <c r="C7" s="41">
        <v>0.4</v>
      </c>
      <c r="D7" s="41">
        <v>0.4</v>
      </c>
      <c r="E7" s="41">
        <v>0.4</v>
      </c>
      <c r="F7" s="41">
        <v>0.4</v>
      </c>
      <c r="G7" s="41">
        <v>0.4</v>
      </c>
      <c r="H7" s="41">
        <v>0.4</v>
      </c>
      <c r="I7" s="41">
        <v>0.4</v>
      </c>
      <c r="J7" s="41">
        <v>0.4</v>
      </c>
      <c r="K7" s="41">
        <v>0.4</v>
      </c>
      <c r="L7" s="41">
        <v>1.4</v>
      </c>
      <c r="M7" s="41">
        <v>1.4</v>
      </c>
      <c r="N7" s="41">
        <v>1.4</v>
      </c>
      <c r="O7" s="41">
        <v>1.4</v>
      </c>
      <c r="P7" s="41">
        <v>1.4</v>
      </c>
      <c r="Q7" s="41">
        <v>1.4</v>
      </c>
      <c r="R7" s="41">
        <v>1.8440000000000001</v>
      </c>
      <c r="S7" s="41">
        <v>1.8440000000000001</v>
      </c>
      <c r="T7" s="41">
        <v>2.5409999999999999</v>
      </c>
      <c r="U7" s="41">
        <v>2.5409999999999999</v>
      </c>
      <c r="V7" s="41">
        <v>8.7670700000000004</v>
      </c>
      <c r="W7" s="41">
        <v>8.7670700000000004</v>
      </c>
      <c r="X7" s="41">
        <v>8.7670700000000004</v>
      </c>
      <c r="Y7" s="41">
        <v>10.515610000000001</v>
      </c>
      <c r="Z7" s="41">
        <v>10.515610000000001</v>
      </c>
      <c r="AA7" s="41">
        <v>11.35561</v>
      </c>
      <c r="AB7" s="41">
        <v>11.35561</v>
      </c>
      <c r="AC7" s="41">
        <v>11.35561</v>
      </c>
      <c r="AD7" s="41">
        <v>12.20561</v>
      </c>
      <c r="AE7" s="41">
        <v>12.86561</v>
      </c>
      <c r="AF7" s="41">
        <v>14.27861</v>
      </c>
      <c r="AG7" s="41">
        <v>14.94361</v>
      </c>
      <c r="AH7" s="41">
        <v>15.62</v>
      </c>
      <c r="AI7" s="41">
        <v>16.309999999999999</v>
      </c>
      <c r="AJ7" s="41"/>
    </row>
    <row r="8" spans="1:36 16379:16379" x14ac:dyDescent="0.25">
      <c r="A8" s="30" t="s">
        <v>187</v>
      </c>
      <c r="B8" s="41">
        <v>15.721</v>
      </c>
      <c r="C8" s="41">
        <v>15.721</v>
      </c>
      <c r="D8" s="41">
        <v>15.721</v>
      </c>
      <c r="E8" s="41">
        <v>15.721</v>
      </c>
      <c r="F8" s="41">
        <v>15.721</v>
      </c>
      <c r="G8" s="41">
        <v>15.721</v>
      </c>
      <c r="H8" s="41">
        <v>15.721</v>
      </c>
      <c r="I8" s="41">
        <v>15.721</v>
      </c>
      <c r="J8" s="41">
        <v>15.721</v>
      </c>
      <c r="K8" s="41">
        <v>15.721</v>
      </c>
      <c r="L8" s="41">
        <v>15.721</v>
      </c>
      <c r="M8" s="41">
        <v>15.721</v>
      </c>
      <c r="N8" s="41">
        <v>15.721</v>
      </c>
      <c r="O8" s="41">
        <v>15.721</v>
      </c>
      <c r="P8" s="41">
        <v>15.721</v>
      </c>
      <c r="Q8" s="41">
        <v>15.721</v>
      </c>
      <c r="R8" s="41">
        <v>15.721</v>
      </c>
      <c r="S8" s="41">
        <v>15.721</v>
      </c>
      <c r="T8" s="41">
        <v>15.721</v>
      </c>
      <c r="U8" s="41">
        <v>15.721</v>
      </c>
      <c r="V8" s="41">
        <v>15.721</v>
      </c>
      <c r="W8" s="41">
        <v>15.721</v>
      </c>
      <c r="X8" s="41">
        <v>16.896000000000001</v>
      </c>
      <c r="Y8" s="41">
        <v>16.896000000000001</v>
      </c>
      <c r="Z8" s="41">
        <v>18.096</v>
      </c>
      <c r="AA8" s="41">
        <v>18.096</v>
      </c>
      <c r="AB8" s="41">
        <v>18.596</v>
      </c>
      <c r="AC8" s="41">
        <v>18.596</v>
      </c>
      <c r="AD8" s="41">
        <v>18.596</v>
      </c>
      <c r="AE8" s="41">
        <v>18.596</v>
      </c>
      <c r="AF8" s="41">
        <v>18.596</v>
      </c>
      <c r="AG8" s="41">
        <v>18.596</v>
      </c>
      <c r="AH8" s="41">
        <v>18.596</v>
      </c>
      <c r="AI8" s="41">
        <v>18.596</v>
      </c>
      <c r="AJ8" s="41"/>
    </row>
    <row r="9" spans="1:36 16379:16379" x14ac:dyDescent="0.25">
      <c r="A9" s="30" t="s">
        <v>188</v>
      </c>
      <c r="B9" s="41">
        <v>55</v>
      </c>
      <c r="C9" s="41">
        <v>55</v>
      </c>
      <c r="D9" s="41">
        <v>55</v>
      </c>
      <c r="E9" s="41">
        <v>55</v>
      </c>
      <c r="F9" s="41">
        <v>55</v>
      </c>
      <c r="G9" s="41">
        <v>55</v>
      </c>
      <c r="H9" s="41">
        <v>55</v>
      </c>
      <c r="I9" s="41">
        <v>55</v>
      </c>
      <c r="J9" s="41">
        <v>55</v>
      </c>
      <c r="K9" s="41">
        <v>55</v>
      </c>
      <c r="L9" s="41">
        <v>55</v>
      </c>
      <c r="M9" s="41">
        <v>55</v>
      </c>
      <c r="N9" s="41">
        <v>55</v>
      </c>
      <c r="O9" s="41">
        <v>55</v>
      </c>
      <c r="P9" s="41">
        <v>55</v>
      </c>
      <c r="Q9" s="41">
        <v>55</v>
      </c>
      <c r="R9" s="41">
        <v>55</v>
      </c>
      <c r="S9" s="41">
        <v>55</v>
      </c>
      <c r="T9" s="41">
        <v>55</v>
      </c>
      <c r="U9" s="41">
        <v>55</v>
      </c>
      <c r="V9" s="41">
        <v>55</v>
      </c>
      <c r="W9" s="41">
        <v>55</v>
      </c>
      <c r="X9" s="41">
        <v>55</v>
      </c>
      <c r="Y9" s="41">
        <v>55</v>
      </c>
      <c r="Z9" s="41">
        <v>55</v>
      </c>
      <c r="AA9" s="41">
        <v>55</v>
      </c>
      <c r="AB9" s="41">
        <v>55</v>
      </c>
      <c r="AC9" s="41">
        <v>55</v>
      </c>
      <c r="AD9" s="41">
        <v>55</v>
      </c>
      <c r="AE9" s="41">
        <v>55</v>
      </c>
      <c r="AF9" s="41">
        <v>55</v>
      </c>
      <c r="AG9" s="41">
        <v>55</v>
      </c>
      <c r="AH9" s="41">
        <v>55</v>
      </c>
      <c r="AI9" s="41">
        <v>55</v>
      </c>
      <c r="AJ9" s="41"/>
    </row>
    <row r="10" spans="1:36 16379:16379" x14ac:dyDescent="0.25">
      <c r="A10" s="30" t="s">
        <v>189</v>
      </c>
      <c r="B10" s="41">
        <v>1.1499999999999999</v>
      </c>
      <c r="C10" s="41">
        <f t="shared" ref="C10:K10" si="0">B10</f>
        <v>1.1499999999999999</v>
      </c>
      <c r="D10" s="41">
        <f t="shared" si="0"/>
        <v>1.1499999999999999</v>
      </c>
      <c r="E10" s="41">
        <f t="shared" si="0"/>
        <v>1.1499999999999999</v>
      </c>
      <c r="F10" s="41">
        <f t="shared" si="0"/>
        <v>1.1499999999999999</v>
      </c>
      <c r="G10" s="41">
        <f t="shared" si="0"/>
        <v>1.1499999999999999</v>
      </c>
      <c r="H10" s="41">
        <f t="shared" si="0"/>
        <v>1.1499999999999999</v>
      </c>
      <c r="I10" s="41">
        <f t="shared" si="0"/>
        <v>1.1499999999999999</v>
      </c>
      <c r="J10" s="41">
        <f t="shared" si="0"/>
        <v>1.1499999999999999</v>
      </c>
      <c r="K10" s="41">
        <f t="shared" si="0"/>
        <v>1.1499999999999999</v>
      </c>
      <c r="L10" s="41">
        <v>1.41</v>
      </c>
      <c r="M10" s="41">
        <v>2.56</v>
      </c>
      <c r="N10" s="41">
        <v>3.1</v>
      </c>
      <c r="O10" s="41">
        <f>N10</f>
        <v>3.1</v>
      </c>
      <c r="P10" s="41">
        <f>O10</f>
        <v>3.1</v>
      </c>
      <c r="Q10" s="41">
        <f>P10</f>
        <v>3.1</v>
      </c>
      <c r="R10" s="41">
        <f>Q10</f>
        <v>3.1</v>
      </c>
      <c r="S10" s="41">
        <f>R10</f>
        <v>3.1</v>
      </c>
      <c r="T10" s="41">
        <v>5.68</v>
      </c>
      <c r="U10" s="41">
        <v>6.64</v>
      </c>
      <c r="V10" s="41">
        <v>7.03</v>
      </c>
      <c r="W10" s="41">
        <f>V10</f>
        <v>7.03</v>
      </c>
      <c r="X10" s="41">
        <v>9.0500000000000007</v>
      </c>
      <c r="Y10" s="41">
        <v>10.25</v>
      </c>
      <c r="Z10" s="41">
        <v>12.05</v>
      </c>
      <c r="AA10" s="41">
        <v>12.36</v>
      </c>
      <c r="AB10" s="41">
        <f>AA10</f>
        <v>12.36</v>
      </c>
      <c r="AC10" s="41">
        <f>AB10</f>
        <v>12.36</v>
      </c>
      <c r="AD10" s="41">
        <f>AC10</f>
        <v>12.36</v>
      </c>
      <c r="AE10" s="41">
        <f>AD10</f>
        <v>12.36</v>
      </c>
      <c r="AF10" s="41">
        <f>AE10</f>
        <v>12.36</v>
      </c>
      <c r="AG10" s="41">
        <v>16.16</v>
      </c>
      <c r="AH10" s="41">
        <v>16.16</v>
      </c>
      <c r="AI10" s="41">
        <v>17.190000000000001</v>
      </c>
      <c r="AJ10" s="41"/>
    </row>
    <row r="11" spans="1:36 16379:16379" x14ac:dyDescent="0.25">
      <c r="A11" s="30" t="s">
        <v>190</v>
      </c>
      <c r="B11" s="41">
        <v>18</v>
      </c>
      <c r="C11" s="41">
        <v>18</v>
      </c>
      <c r="D11" s="41">
        <v>20</v>
      </c>
      <c r="E11" s="41">
        <v>20</v>
      </c>
      <c r="F11" s="41">
        <v>20</v>
      </c>
      <c r="G11" s="41">
        <v>20</v>
      </c>
      <c r="H11" s="41">
        <v>20</v>
      </c>
      <c r="I11" s="41">
        <v>20</v>
      </c>
      <c r="J11" s="41">
        <v>20</v>
      </c>
      <c r="K11" s="41">
        <v>20</v>
      </c>
      <c r="L11" s="41">
        <v>20</v>
      </c>
      <c r="M11" s="41">
        <v>23</v>
      </c>
      <c r="N11" s="41">
        <v>24</v>
      </c>
      <c r="O11" s="41">
        <v>25</v>
      </c>
      <c r="P11" s="41">
        <v>28.75</v>
      </c>
      <c r="Q11" s="41">
        <v>28.75</v>
      </c>
      <c r="R11" s="41">
        <v>28.75</v>
      </c>
      <c r="S11" s="41">
        <v>28.75</v>
      </c>
      <c r="T11" s="41">
        <v>28.75</v>
      </c>
      <c r="U11" s="41">
        <v>28.75</v>
      </c>
      <c r="V11" s="41">
        <v>28.75</v>
      </c>
      <c r="W11" s="41">
        <v>28.75</v>
      </c>
      <c r="X11" s="41">
        <v>28.75</v>
      </c>
      <c r="Y11" s="41">
        <v>28.75</v>
      </c>
      <c r="Z11" s="41">
        <v>28.75</v>
      </c>
      <c r="AA11" s="41">
        <v>28.75</v>
      </c>
      <c r="AB11" s="41">
        <v>28.75</v>
      </c>
      <c r="AC11" s="41">
        <v>28.75</v>
      </c>
      <c r="AD11" s="41">
        <v>28.75</v>
      </c>
      <c r="AE11" s="41">
        <v>28.75</v>
      </c>
      <c r="AF11" s="41">
        <v>28.75</v>
      </c>
      <c r="AG11" s="41">
        <v>28.75</v>
      </c>
      <c r="AH11" s="41">
        <v>28.75</v>
      </c>
      <c r="AI11" s="41">
        <v>28.75</v>
      </c>
      <c r="AJ11" s="41"/>
    </row>
    <row r="12" spans="1:36 16379:16379" x14ac:dyDescent="0.25">
      <c r="A12" s="30" t="s">
        <v>681</v>
      </c>
      <c r="B12" s="41">
        <v>84.48</v>
      </c>
      <c r="C12" s="41">
        <v>84.48</v>
      </c>
      <c r="D12" s="41">
        <v>84.48</v>
      </c>
      <c r="E12" s="41">
        <v>85.9</v>
      </c>
      <c r="F12" s="41">
        <v>86.34</v>
      </c>
      <c r="G12" s="41">
        <v>86.34</v>
      </c>
      <c r="H12" s="41">
        <v>87.67</v>
      </c>
      <c r="I12" s="41">
        <v>87.67</v>
      </c>
      <c r="J12" s="41">
        <v>88.53</v>
      </c>
      <c r="K12" s="41">
        <v>88.53</v>
      </c>
      <c r="L12" s="41">
        <v>88.53</v>
      </c>
      <c r="M12" s="41">
        <v>90.84</v>
      </c>
      <c r="N12" s="41">
        <v>92.28</v>
      </c>
      <c r="O12" s="41">
        <v>94.8</v>
      </c>
      <c r="P12" s="41">
        <v>97.19</v>
      </c>
      <c r="Q12" s="41">
        <v>101.22</v>
      </c>
      <c r="R12" s="41">
        <v>104.99</v>
      </c>
      <c r="S12" s="41">
        <v>108.26</v>
      </c>
      <c r="T12" s="41">
        <v>111.59</v>
      </c>
      <c r="U12" s="41">
        <v>114.1</v>
      </c>
      <c r="V12" s="41">
        <v>115.72</v>
      </c>
      <c r="W12" s="41">
        <v>116.93</v>
      </c>
      <c r="X12" s="41">
        <v>116.93</v>
      </c>
      <c r="Y12" s="41">
        <v>117.25</v>
      </c>
      <c r="Z12" s="41">
        <v>118.49</v>
      </c>
      <c r="AA12" s="41">
        <v>118.99</v>
      </c>
      <c r="AB12" s="41">
        <v>118.99</v>
      </c>
      <c r="AC12" s="41">
        <v>118.99</v>
      </c>
      <c r="AD12" s="41">
        <v>119.27</v>
      </c>
      <c r="AE12" s="41">
        <v>124.02</v>
      </c>
      <c r="AF12" s="41">
        <v>125.58</v>
      </c>
      <c r="AG12" s="41">
        <v>126.48</v>
      </c>
      <c r="AH12" s="41">
        <v>127.06</v>
      </c>
      <c r="AI12" s="41">
        <v>128.91</v>
      </c>
      <c r="AJ12" s="41"/>
    </row>
    <row r="13" spans="1:36 16379:16379" x14ac:dyDescent="0.25">
      <c r="A13" s="30" t="s">
        <v>191</v>
      </c>
      <c r="B13" s="41">
        <v>5</v>
      </c>
      <c r="C13" s="41">
        <v>5</v>
      </c>
      <c r="D13" s="41">
        <v>5</v>
      </c>
      <c r="E13" s="41">
        <v>5</v>
      </c>
      <c r="F13" s="41">
        <v>5</v>
      </c>
      <c r="G13" s="41">
        <v>5</v>
      </c>
      <c r="H13" s="41">
        <v>5</v>
      </c>
      <c r="I13" s="41">
        <v>5</v>
      </c>
      <c r="J13" s="41">
        <v>5</v>
      </c>
      <c r="K13" s="41">
        <v>5</v>
      </c>
      <c r="L13" s="41">
        <v>5</v>
      </c>
      <c r="M13" s="41">
        <v>5</v>
      </c>
      <c r="N13" s="41">
        <v>5</v>
      </c>
      <c r="O13" s="41">
        <v>5</v>
      </c>
      <c r="P13" s="41">
        <v>6</v>
      </c>
      <c r="Q13" s="41">
        <v>6</v>
      </c>
      <c r="R13" s="41">
        <v>6</v>
      </c>
      <c r="S13" s="41">
        <v>6</v>
      </c>
      <c r="T13" s="41">
        <v>6</v>
      </c>
      <c r="U13" s="41">
        <v>6</v>
      </c>
      <c r="V13" s="41">
        <v>6</v>
      </c>
      <c r="W13" s="41">
        <v>6</v>
      </c>
      <c r="X13" s="41">
        <v>6</v>
      </c>
      <c r="Y13" s="41">
        <v>7.5</v>
      </c>
      <c r="Z13" s="41">
        <v>8.65</v>
      </c>
      <c r="AA13" s="41">
        <v>8.65</v>
      </c>
      <c r="AB13" s="41">
        <v>8.65</v>
      </c>
      <c r="AC13" s="41">
        <v>8.65</v>
      </c>
      <c r="AD13" s="41">
        <v>8.65</v>
      </c>
      <c r="AE13" s="41">
        <v>8.65</v>
      </c>
      <c r="AF13" s="41">
        <v>8.65</v>
      </c>
      <c r="AG13" s="41">
        <v>8.65</v>
      </c>
      <c r="AH13" s="41">
        <v>9.24</v>
      </c>
      <c r="AI13" s="41">
        <v>9.24</v>
      </c>
      <c r="AJ13" s="41"/>
      <c r="XEY13" s="22" t="s">
        <v>559</v>
      </c>
    </row>
    <row r="14" spans="1:36 16379:16379" x14ac:dyDescent="0.25">
      <c r="A14" s="30" t="s">
        <v>192</v>
      </c>
      <c r="B14" s="41">
        <v>4.99</v>
      </c>
      <c r="C14" s="41">
        <v>4.99</v>
      </c>
      <c r="D14" s="41">
        <v>4.99</v>
      </c>
      <c r="E14" s="41">
        <v>4.99</v>
      </c>
      <c r="F14" s="41">
        <v>4.99</v>
      </c>
      <c r="G14" s="41">
        <v>4.99</v>
      </c>
      <c r="H14" s="41">
        <v>5.7</v>
      </c>
      <c r="I14" s="41">
        <v>5.7</v>
      </c>
      <c r="J14" s="41">
        <v>5.7</v>
      </c>
      <c r="K14" s="41">
        <v>5.99</v>
      </c>
      <c r="L14" s="41">
        <v>5.99</v>
      </c>
      <c r="M14" s="41">
        <v>5.99</v>
      </c>
      <c r="N14" s="41">
        <v>5.99</v>
      </c>
      <c r="O14" s="41">
        <v>5.99</v>
      </c>
      <c r="P14" s="41">
        <v>5.99</v>
      </c>
      <c r="Q14" s="41">
        <v>5.99</v>
      </c>
      <c r="R14" s="41">
        <v>5.99</v>
      </c>
      <c r="S14" s="41">
        <v>5.99</v>
      </c>
      <c r="T14" s="41">
        <v>5.99</v>
      </c>
      <c r="U14" s="41">
        <v>5.99</v>
      </c>
      <c r="V14" s="41">
        <v>5.99</v>
      </c>
      <c r="W14" s="41">
        <v>5.99</v>
      </c>
      <c r="X14" s="41">
        <v>5.99</v>
      </c>
      <c r="Y14" s="41">
        <v>7.19</v>
      </c>
      <c r="Z14" s="41">
        <v>7.19</v>
      </c>
      <c r="AA14" s="41">
        <v>7.19</v>
      </c>
      <c r="AB14" s="41">
        <v>7.19</v>
      </c>
      <c r="AC14" s="41">
        <v>7.19</v>
      </c>
      <c r="AD14" s="41">
        <v>7.19</v>
      </c>
      <c r="AE14" s="41">
        <v>7.19</v>
      </c>
      <c r="AF14" s="41">
        <v>7.19</v>
      </c>
      <c r="AG14" s="41">
        <v>7.19</v>
      </c>
      <c r="AH14" s="41">
        <v>7.19</v>
      </c>
      <c r="AI14" s="41">
        <v>7.19</v>
      </c>
      <c r="AJ14" s="41"/>
    </row>
    <row r="15" spans="1:36 16379:16379" x14ac:dyDescent="0.25">
      <c r="A15" s="30" t="s">
        <v>193</v>
      </c>
      <c r="B15" s="41">
        <v>44</v>
      </c>
      <c r="C15" s="41">
        <v>49</v>
      </c>
      <c r="D15" s="41">
        <v>53</v>
      </c>
      <c r="E15" s="41">
        <v>53</v>
      </c>
      <c r="F15" s="41">
        <v>53</v>
      </c>
      <c r="G15" s="41">
        <v>53</v>
      </c>
      <c r="H15" s="41">
        <v>54</v>
      </c>
      <c r="I15" s="41">
        <v>55</v>
      </c>
      <c r="J15" s="41">
        <v>57</v>
      </c>
      <c r="K15" s="41">
        <v>59</v>
      </c>
      <c r="L15" s="41">
        <v>60</v>
      </c>
      <c r="M15" s="41">
        <v>63</v>
      </c>
      <c r="N15" s="41">
        <v>65</v>
      </c>
      <c r="O15" s="41">
        <v>66</v>
      </c>
      <c r="P15" s="41">
        <v>67</v>
      </c>
      <c r="Q15" s="41">
        <v>67</v>
      </c>
      <c r="R15" s="41">
        <v>68</v>
      </c>
      <c r="S15" s="41">
        <v>69</v>
      </c>
      <c r="T15" s="41">
        <v>69</v>
      </c>
      <c r="U15" s="41">
        <v>70</v>
      </c>
      <c r="V15" s="41">
        <v>70</v>
      </c>
      <c r="W15" s="41">
        <v>72</v>
      </c>
      <c r="X15" s="41">
        <v>72</v>
      </c>
      <c r="Y15" s="41">
        <v>73</v>
      </c>
      <c r="Z15" s="41">
        <v>74</v>
      </c>
      <c r="AA15" s="41">
        <v>76</v>
      </c>
      <c r="AB15" s="41">
        <v>77</v>
      </c>
      <c r="AC15" s="41">
        <v>77</v>
      </c>
      <c r="AD15" s="41">
        <v>78</v>
      </c>
      <c r="AE15" s="41">
        <v>84</v>
      </c>
      <c r="AF15" s="41">
        <v>89</v>
      </c>
      <c r="AG15" s="41">
        <v>92</v>
      </c>
      <c r="AH15" s="41">
        <v>93</v>
      </c>
      <c r="AI15" s="41">
        <v>94</v>
      </c>
      <c r="AJ15" s="41"/>
    </row>
    <row r="16" spans="1:36 16379:16379" x14ac:dyDescent="0.25">
      <c r="A16" s="30" t="s">
        <v>194</v>
      </c>
      <c r="B16" s="41">
        <v>6.34</v>
      </c>
      <c r="C16" s="41">
        <v>6.34</v>
      </c>
      <c r="D16" s="41">
        <v>6.34</v>
      </c>
      <c r="E16" s="41">
        <v>6.34</v>
      </c>
      <c r="F16" s="41">
        <v>6.34</v>
      </c>
      <c r="G16" s="41">
        <v>6.34</v>
      </c>
      <c r="H16" s="41">
        <v>6.34</v>
      </c>
      <c r="I16" s="41">
        <v>7.68</v>
      </c>
      <c r="J16" s="41">
        <v>7.68</v>
      </c>
      <c r="K16" s="41">
        <v>7.68</v>
      </c>
      <c r="L16" s="41">
        <v>7.68</v>
      </c>
      <c r="M16" s="41">
        <v>7.68</v>
      </c>
      <c r="N16" s="41">
        <v>7.68</v>
      </c>
      <c r="O16" s="41">
        <v>14.43</v>
      </c>
      <c r="P16" s="41">
        <v>14.75</v>
      </c>
      <c r="Q16" s="41">
        <v>14.75</v>
      </c>
      <c r="R16" s="41">
        <v>15.05</v>
      </c>
      <c r="S16" s="41">
        <v>15.05</v>
      </c>
      <c r="T16" s="41">
        <v>15.05</v>
      </c>
      <c r="U16" s="41">
        <v>15.05</v>
      </c>
      <c r="V16" s="41">
        <v>15.05</v>
      </c>
      <c r="W16" s="41">
        <v>15.05</v>
      </c>
      <c r="X16" s="41">
        <v>15.05</v>
      </c>
      <c r="Y16" s="41">
        <v>15.05</v>
      </c>
      <c r="Z16" s="41">
        <v>15.05</v>
      </c>
      <c r="AA16" s="41">
        <v>17.2</v>
      </c>
      <c r="AB16" s="41">
        <v>17.2</v>
      </c>
      <c r="AC16" s="41">
        <v>17.2</v>
      </c>
      <c r="AD16" s="41">
        <v>17.2</v>
      </c>
      <c r="AE16" s="41">
        <v>17.2</v>
      </c>
      <c r="AF16" s="41">
        <v>17.8</v>
      </c>
      <c r="AG16" s="41">
        <v>18.41</v>
      </c>
      <c r="AH16" s="41">
        <v>20.47</v>
      </c>
      <c r="AI16" s="41">
        <v>20.47</v>
      </c>
      <c r="AJ16" s="41"/>
    </row>
    <row r="17" spans="1:36" x14ac:dyDescent="0.25">
      <c r="A17" s="30" t="s">
        <v>195</v>
      </c>
      <c r="B17" s="41">
        <v>18</v>
      </c>
      <c r="C17" s="41">
        <v>18</v>
      </c>
      <c r="D17" s="41">
        <v>18</v>
      </c>
      <c r="E17" s="41">
        <v>18</v>
      </c>
      <c r="F17" s="41">
        <v>18</v>
      </c>
      <c r="G17" s="41">
        <v>18</v>
      </c>
      <c r="H17" s="41">
        <v>18</v>
      </c>
      <c r="I17" s="41">
        <v>18</v>
      </c>
      <c r="J17" s="41">
        <v>18</v>
      </c>
      <c r="K17" s="41">
        <v>18</v>
      </c>
      <c r="L17" s="41">
        <v>18</v>
      </c>
      <c r="M17" s="41">
        <v>18</v>
      </c>
      <c r="N17" s="41">
        <v>18</v>
      </c>
      <c r="O17" s="41">
        <v>18</v>
      </c>
      <c r="P17" s="41">
        <v>18</v>
      </c>
      <c r="Q17" s="41">
        <v>18</v>
      </c>
      <c r="R17" s="41">
        <v>18</v>
      </c>
      <c r="S17" s="41">
        <v>18</v>
      </c>
      <c r="T17" s="41">
        <v>18</v>
      </c>
      <c r="U17" s="41">
        <v>18</v>
      </c>
      <c r="V17" s="41">
        <v>18</v>
      </c>
      <c r="W17" s="41">
        <v>18</v>
      </c>
      <c r="X17" s="41">
        <v>18</v>
      </c>
      <c r="Y17" s="41">
        <v>20</v>
      </c>
      <c r="Z17" s="41">
        <v>20</v>
      </c>
      <c r="AA17" s="41">
        <v>20</v>
      </c>
      <c r="AB17" s="41">
        <v>20</v>
      </c>
      <c r="AC17" s="41">
        <v>20</v>
      </c>
      <c r="AD17" s="41">
        <v>20</v>
      </c>
      <c r="AE17" s="41">
        <v>20</v>
      </c>
      <c r="AF17" s="41">
        <v>20</v>
      </c>
      <c r="AG17" s="41">
        <v>26</v>
      </c>
      <c r="AH17" s="40">
        <v>26.2</v>
      </c>
      <c r="AI17" s="40">
        <v>26.2</v>
      </c>
      <c r="AJ17" s="41"/>
    </row>
    <row r="18" spans="1:36" x14ac:dyDescent="0.25">
      <c r="A18" s="30" t="s">
        <v>196</v>
      </c>
      <c r="B18" s="41">
        <v>24</v>
      </c>
      <c r="C18" s="41">
        <v>24</v>
      </c>
      <c r="D18" s="41">
        <v>24</v>
      </c>
      <c r="E18" s="41">
        <v>24</v>
      </c>
      <c r="F18" s="41">
        <v>24</v>
      </c>
      <c r="G18" s="41">
        <v>24</v>
      </c>
      <c r="H18" s="41">
        <v>24</v>
      </c>
      <c r="I18" s="41">
        <v>24</v>
      </c>
      <c r="J18" s="41">
        <v>24</v>
      </c>
      <c r="K18" s="41">
        <v>24</v>
      </c>
      <c r="L18" s="41">
        <v>24</v>
      </c>
      <c r="M18" s="41">
        <v>24</v>
      </c>
      <c r="N18" s="41">
        <v>24</v>
      </c>
      <c r="O18" s="41">
        <v>24</v>
      </c>
      <c r="P18" s="41">
        <v>24</v>
      </c>
      <c r="Q18" s="41">
        <v>24</v>
      </c>
      <c r="R18" s="41">
        <v>24</v>
      </c>
      <c r="S18" s="41">
        <v>24</v>
      </c>
      <c r="T18" s="41">
        <v>24</v>
      </c>
      <c r="U18" s="41">
        <v>24</v>
      </c>
      <c r="V18" s="41">
        <v>24</v>
      </c>
      <c r="W18" s="41">
        <v>24</v>
      </c>
      <c r="X18" s="41">
        <v>24</v>
      </c>
      <c r="Y18" s="41">
        <v>24</v>
      </c>
      <c r="Z18" s="41">
        <v>24</v>
      </c>
      <c r="AA18" s="41">
        <v>24</v>
      </c>
      <c r="AB18" s="41">
        <v>24</v>
      </c>
      <c r="AC18" s="41">
        <v>24</v>
      </c>
      <c r="AD18" s="41">
        <v>24</v>
      </c>
      <c r="AE18" s="41">
        <v>24</v>
      </c>
      <c r="AF18" s="41">
        <v>28</v>
      </c>
      <c r="AG18" s="41">
        <v>28</v>
      </c>
      <c r="AH18" s="41">
        <v>28</v>
      </c>
      <c r="AI18" s="41">
        <v>28</v>
      </c>
      <c r="AJ18" s="41"/>
    </row>
    <row r="19" spans="1:36" x14ac:dyDescent="0.25">
      <c r="A19" s="30" t="s">
        <v>197</v>
      </c>
      <c r="B19" s="41">
        <v>8.1300000000000008</v>
      </c>
      <c r="C19" s="41">
        <v>8.1300000000000008</v>
      </c>
      <c r="D19" s="41">
        <v>8.1300000000000008</v>
      </c>
      <c r="E19" s="41">
        <v>8.1300000000000008</v>
      </c>
      <c r="F19" s="41">
        <v>8.1300000000000008</v>
      </c>
      <c r="G19" s="41">
        <v>8.1300000000000008</v>
      </c>
      <c r="H19" s="41">
        <v>8.1300000000000008</v>
      </c>
      <c r="I19" s="41">
        <v>8.1300000000000008</v>
      </c>
      <c r="J19" s="41">
        <v>8.1300000000000008</v>
      </c>
      <c r="K19" s="41">
        <v>8.1300000000000008</v>
      </c>
      <c r="L19" s="41">
        <v>8.1300000000000008</v>
      </c>
      <c r="M19" s="41">
        <v>8.1300000000000008</v>
      </c>
      <c r="N19" s="41">
        <v>8.1300000000000008</v>
      </c>
      <c r="O19" s="41">
        <v>8.59</v>
      </c>
      <c r="P19" s="41">
        <v>8.59</v>
      </c>
      <c r="Q19" s="41">
        <v>8.59</v>
      </c>
      <c r="R19" s="41">
        <v>8.59</v>
      </c>
      <c r="S19" s="41">
        <v>9.1</v>
      </c>
      <c r="T19" s="41">
        <v>9.1</v>
      </c>
      <c r="U19" s="41">
        <v>9.1</v>
      </c>
      <c r="V19" s="41">
        <v>9.1</v>
      </c>
      <c r="W19" s="41">
        <v>9.6</v>
      </c>
      <c r="X19" s="41">
        <v>9.6</v>
      </c>
      <c r="Y19" s="41">
        <v>12.13</v>
      </c>
      <c r="Z19" s="41">
        <v>12.13</v>
      </c>
      <c r="AA19" s="41">
        <v>12.43</v>
      </c>
      <c r="AB19" s="41">
        <v>12.43</v>
      </c>
      <c r="AC19" s="41">
        <v>12.43</v>
      </c>
      <c r="AD19" s="41">
        <v>12.43</v>
      </c>
      <c r="AE19" s="41">
        <v>12.43</v>
      </c>
      <c r="AF19" s="41">
        <v>12.43</v>
      </c>
      <c r="AG19" s="41">
        <v>14.6</v>
      </c>
      <c r="AH19" s="41">
        <v>15.43</v>
      </c>
      <c r="AI19" s="41">
        <v>15.43</v>
      </c>
      <c r="AJ19" s="41"/>
    </row>
    <row r="20" spans="1:36" x14ac:dyDescent="0.25">
      <c r="A20" s="30" t="s">
        <v>198</v>
      </c>
      <c r="B20" s="41">
        <v>15</v>
      </c>
      <c r="C20" s="41">
        <v>15</v>
      </c>
      <c r="D20" s="41">
        <v>15</v>
      </c>
      <c r="E20" s="41">
        <v>15</v>
      </c>
      <c r="F20" s="41">
        <v>15</v>
      </c>
      <c r="G20" s="41">
        <v>15</v>
      </c>
      <c r="H20" s="41">
        <v>15</v>
      </c>
      <c r="I20" s="41">
        <v>15</v>
      </c>
      <c r="J20" s="41">
        <v>16</v>
      </c>
      <c r="K20" s="41">
        <v>16</v>
      </c>
      <c r="L20" s="41">
        <v>16</v>
      </c>
      <c r="M20" s="41">
        <v>17</v>
      </c>
      <c r="N20" s="41">
        <v>17</v>
      </c>
      <c r="O20" s="41">
        <v>18</v>
      </c>
      <c r="P20" s="41">
        <v>18</v>
      </c>
      <c r="Q20" s="41">
        <v>19</v>
      </c>
      <c r="R20" s="41">
        <v>19</v>
      </c>
      <c r="S20" s="41">
        <v>20</v>
      </c>
      <c r="T20" s="41">
        <v>20</v>
      </c>
      <c r="U20" s="41">
        <v>21</v>
      </c>
      <c r="V20" s="41">
        <v>21</v>
      </c>
      <c r="W20" s="41">
        <v>21</v>
      </c>
      <c r="X20" s="41">
        <v>22</v>
      </c>
      <c r="Y20" s="41">
        <v>22</v>
      </c>
      <c r="Z20" s="41">
        <v>22</v>
      </c>
      <c r="AA20" s="41">
        <v>22</v>
      </c>
      <c r="AB20" s="41">
        <v>22.663</v>
      </c>
      <c r="AC20" s="41">
        <v>23.452999999999999</v>
      </c>
      <c r="AD20" s="41">
        <v>24.783000000000001</v>
      </c>
      <c r="AE20" s="41">
        <v>25.693000000000001</v>
      </c>
      <c r="AF20" s="41">
        <v>25.69</v>
      </c>
      <c r="AG20" s="41">
        <v>27.492999999999999</v>
      </c>
      <c r="AH20" s="41">
        <v>27.492999999999999</v>
      </c>
      <c r="AI20" s="41">
        <v>41.69</v>
      </c>
      <c r="AJ20" s="41"/>
    </row>
    <row r="21" spans="1:36" x14ac:dyDescent="0.25">
      <c r="A21" s="30" t="s">
        <v>199</v>
      </c>
      <c r="B21" s="41">
        <v>12</v>
      </c>
      <c r="C21" s="41">
        <v>12</v>
      </c>
      <c r="D21" s="41">
        <v>12</v>
      </c>
      <c r="E21" s="41">
        <v>12</v>
      </c>
      <c r="F21" s="41">
        <v>12</v>
      </c>
      <c r="G21" s="41">
        <v>12</v>
      </c>
      <c r="H21" s="41">
        <v>12</v>
      </c>
      <c r="I21" s="41">
        <v>12</v>
      </c>
      <c r="J21" s="41">
        <v>12</v>
      </c>
      <c r="K21" s="41">
        <v>12</v>
      </c>
      <c r="L21" s="41">
        <v>12.172000000000001</v>
      </c>
      <c r="M21" s="41">
        <v>12.172000000000001</v>
      </c>
      <c r="N21" s="41">
        <v>14.824</v>
      </c>
      <c r="O21" s="41">
        <v>14.824</v>
      </c>
      <c r="P21" s="41">
        <v>14.824</v>
      </c>
      <c r="Q21" s="41">
        <v>14.824</v>
      </c>
      <c r="R21" s="41">
        <v>14.824</v>
      </c>
      <c r="S21" s="41">
        <v>14.824</v>
      </c>
      <c r="T21" s="41">
        <v>14.824</v>
      </c>
      <c r="U21" s="41">
        <v>14.824</v>
      </c>
      <c r="V21" s="41">
        <v>15.302</v>
      </c>
      <c r="W21" s="41">
        <v>15.302</v>
      </c>
      <c r="X21" s="41">
        <v>15.302</v>
      </c>
      <c r="Y21" s="41">
        <v>15.302</v>
      </c>
      <c r="Z21" s="41">
        <v>15.302</v>
      </c>
      <c r="AA21" s="41">
        <v>15.302</v>
      </c>
      <c r="AB21" s="41">
        <v>15.302</v>
      </c>
      <c r="AC21" s="41">
        <v>15.302</v>
      </c>
      <c r="AD21" s="41">
        <v>15.302</v>
      </c>
      <c r="AE21" s="41">
        <v>15.388</v>
      </c>
      <c r="AF21" s="41">
        <v>15.388</v>
      </c>
      <c r="AG21" s="41">
        <v>15.388</v>
      </c>
      <c r="AH21" s="41">
        <v>15.388</v>
      </c>
      <c r="AI21" s="41">
        <v>15.388</v>
      </c>
      <c r="AJ21" s="41"/>
    </row>
    <row r="22" spans="1:36" x14ac:dyDescent="0.25">
      <c r="A22" s="30" t="s">
        <v>200</v>
      </c>
      <c r="B22" s="41">
        <v>6.85</v>
      </c>
      <c r="C22" s="41">
        <v>6.85</v>
      </c>
      <c r="D22" s="41">
        <v>6.85</v>
      </c>
      <c r="E22" s="41">
        <v>6.85</v>
      </c>
      <c r="F22" s="41">
        <v>6.85</v>
      </c>
      <c r="G22" s="41">
        <v>6.85</v>
      </c>
      <c r="H22" s="41">
        <v>6.85</v>
      </c>
      <c r="I22" s="41">
        <v>6.85</v>
      </c>
      <c r="J22" s="41">
        <v>6.85</v>
      </c>
      <c r="K22" s="41">
        <v>6.85</v>
      </c>
      <c r="L22" s="41">
        <v>6.85</v>
      </c>
      <c r="M22" s="41">
        <v>6.85</v>
      </c>
      <c r="N22" s="41">
        <v>6.85</v>
      </c>
      <c r="O22" s="41">
        <v>6.85</v>
      </c>
      <c r="P22" s="41">
        <v>6.85</v>
      </c>
      <c r="Q22" s="41">
        <v>6.85</v>
      </c>
      <c r="R22" s="41">
        <v>6.85</v>
      </c>
      <c r="S22" s="41">
        <v>6.85</v>
      </c>
      <c r="T22" s="41">
        <v>6.85</v>
      </c>
      <c r="U22" s="41">
        <v>6.85</v>
      </c>
      <c r="V22" s="41">
        <v>6.85</v>
      </c>
      <c r="W22" s="41">
        <v>6.85</v>
      </c>
      <c r="X22" s="41">
        <v>6.85</v>
      </c>
      <c r="Y22" s="41">
        <v>8.14</v>
      </c>
      <c r="Z22" s="41">
        <v>8.49</v>
      </c>
      <c r="AA22" s="41">
        <v>8.49</v>
      </c>
      <c r="AB22" s="41">
        <v>8.49</v>
      </c>
      <c r="AC22" s="41">
        <v>8.49</v>
      </c>
      <c r="AD22" s="41">
        <v>9.6199999999999992</v>
      </c>
      <c r="AE22" s="41">
        <v>10.51</v>
      </c>
      <c r="AF22" s="41">
        <v>10.81</v>
      </c>
      <c r="AG22" s="41">
        <v>13.45</v>
      </c>
      <c r="AH22" s="40">
        <v>17.86</v>
      </c>
      <c r="AI22" s="40">
        <v>17.86</v>
      </c>
      <c r="AJ22" s="41"/>
    </row>
    <row r="23" spans="1:36" x14ac:dyDescent="0.25">
      <c r="A23" s="30" t="s">
        <v>201</v>
      </c>
      <c r="B23" s="41">
        <v>0</v>
      </c>
      <c r="C23" s="41">
        <v>0</v>
      </c>
      <c r="D23" s="41">
        <v>0</v>
      </c>
      <c r="E23" s="41">
        <v>0</v>
      </c>
      <c r="F23" s="41">
        <v>0.5</v>
      </c>
      <c r="G23" s="41">
        <f>1+F23</f>
        <v>1.5</v>
      </c>
      <c r="H23" s="41">
        <f>1.25+G23</f>
        <v>2.75</v>
      </c>
      <c r="I23" s="41">
        <f>1.1+H23</f>
        <v>3.85</v>
      </c>
      <c r="J23" s="41">
        <f>0.7+I23</f>
        <v>4.55</v>
      </c>
      <c r="K23" s="41">
        <f>0.9+J23</f>
        <v>5.45</v>
      </c>
      <c r="L23" s="41">
        <f>1.1+K23</f>
        <v>6.5500000000000007</v>
      </c>
      <c r="M23" s="41">
        <f>1.05+L23</f>
        <v>7.6000000000000005</v>
      </c>
      <c r="N23" s="41">
        <f>M23</f>
        <v>7.6000000000000005</v>
      </c>
      <c r="O23" s="41">
        <f t="shared" ref="O23:Q23" si="1">N23</f>
        <v>7.6000000000000005</v>
      </c>
      <c r="P23" s="41">
        <f t="shared" si="1"/>
        <v>7.6000000000000005</v>
      </c>
      <c r="Q23" s="41">
        <f t="shared" si="1"/>
        <v>7.6000000000000005</v>
      </c>
      <c r="R23" s="41">
        <f>1.1+Q23</f>
        <v>8.7000000000000011</v>
      </c>
      <c r="S23" s="41">
        <f>0.42+R23</f>
        <v>9.120000000000001</v>
      </c>
      <c r="T23" s="41">
        <f>S23</f>
        <v>9.120000000000001</v>
      </c>
      <c r="U23" s="41">
        <f>T23</f>
        <v>9.120000000000001</v>
      </c>
      <c r="V23" s="41">
        <f>1.1+U23</f>
        <v>10.220000000000001</v>
      </c>
      <c r="W23" s="41">
        <f>V23</f>
        <v>10.220000000000001</v>
      </c>
      <c r="X23" s="41">
        <f t="shared" ref="X23:Y23" si="2">W23</f>
        <v>10.220000000000001</v>
      </c>
      <c r="Y23" s="41">
        <f t="shared" si="2"/>
        <v>10.220000000000001</v>
      </c>
      <c r="Z23" s="41">
        <f>0.5+Y23</f>
        <v>10.72</v>
      </c>
      <c r="AA23" s="41">
        <f>0.5+Z23</f>
        <v>11.22</v>
      </c>
      <c r="AB23" s="41">
        <f>1.8+AA23</f>
        <v>13.020000000000001</v>
      </c>
      <c r="AC23" s="41">
        <f>2.19+AB23</f>
        <v>15.21</v>
      </c>
      <c r="AD23" s="41">
        <f>1.2+AC23</f>
        <v>16.41</v>
      </c>
      <c r="AE23" s="41">
        <f>0.44+AD23</f>
        <v>16.850000000000001</v>
      </c>
      <c r="AF23" s="41">
        <f>1.96+AE23</f>
        <v>18.810000000000002</v>
      </c>
      <c r="AG23" s="41">
        <f>1.3+AF23</f>
        <v>20.110000000000003</v>
      </c>
      <c r="AH23" s="40">
        <v>20.76</v>
      </c>
      <c r="AI23" s="40">
        <v>20.76</v>
      </c>
      <c r="AJ23" s="41"/>
    </row>
    <row r="24" spans="1:36" x14ac:dyDescent="0.25">
      <c r="A24" s="30" t="s">
        <v>202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>
        <v>58.53</v>
      </c>
      <c r="AG24" s="74">
        <v>61.52</v>
      </c>
      <c r="AH24" s="40">
        <v>65.58</v>
      </c>
      <c r="AI24" s="40">
        <v>66.17</v>
      </c>
      <c r="AJ24" s="41"/>
    </row>
    <row r="25" spans="1:36" x14ac:dyDescent="0.25">
      <c r="A25" s="23" t="s">
        <v>203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0.42</v>
      </c>
      <c r="H25" s="41">
        <v>2.31</v>
      </c>
      <c r="I25" s="41">
        <v>2.31</v>
      </c>
      <c r="J25" s="41">
        <v>21.85</v>
      </c>
      <c r="K25" s="41">
        <v>21.85</v>
      </c>
      <c r="L25" s="41">
        <v>21.85</v>
      </c>
      <c r="M25" s="41">
        <v>21.85</v>
      </c>
      <c r="N25" s="41">
        <v>24.48</v>
      </c>
      <c r="O25" s="41">
        <v>24.48</v>
      </c>
      <c r="P25" s="41">
        <v>24.48</v>
      </c>
      <c r="Q25" s="41">
        <v>24.48</v>
      </c>
      <c r="R25" s="41">
        <v>24.48</v>
      </c>
      <c r="S25" s="41">
        <v>26.95</v>
      </c>
      <c r="T25" s="41">
        <v>26.95</v>
      </c>
      <c r="U25" s="41">
        <v>26.95</v>
      </c>
      <c r="V25" s="41">
        <v>26.95</v>
      </c>
      <c r="W25" s="41">
        <v>26.95</v>
      </c>
      <c r="X25" s="41">
        <v>26.95</v>
      </c>
      <c r="Y25" s="41">
        <v>26.95</v>
      </c>
      <c r="Z25" s="41">
        <v>26.95</v>
      </c>
      <c r="AA25" s="41">
        <v>26.95</v>
      </c>
      <c r="AB25" s="41">
        <v>26.95</v>
      </c>
      <c r="AC25" s="41">
        <v>27.45</v>
      </c>
      <c r="AD25" s="41">
        <v>27.45</v>
      </c>
      <c r="AE25" s="41">
        <v>27.45</v>
      </c>
      <c r="AF25" s="41">
        <v>40.229999999999997</v>
      </c>
      <c r="AG25" s="41">
        <v>41.28</v>
      </c>
      <c r="AH25" s="40">
        <v>42.13</v>
      </c>
      <c r="AI25" s="40">
        <v>42.13</v>
      </c>
      <c r="AJ25" s="41"/>
    </row>
    <row r="26" spans="1:36" x14ac:dyDescent="0.25">
      <c r="A26" s="30" t="s">
        <v>204</v>
      </c>
      <c r="B26" s="41">
        <v>39.799999999999997</v>
      </c>
      <c r="C26" s="41">
        <v>39.799999999999997</v>
      </c>
      <c r="D26" s="41">
        <v>39.799999999999997</v>
      </c>
      <c r="E26" s="41">
        <v>39.799999999999997</v>
      </c>
      <c r="F26" s="41">
        <v>39.799999999999997</v>
      </c>
      <c r="G26" s="41">
        <v>39.799999999999997</v>
      </c>
      <c r="H26" s="41">
        <v>39.799999999999997</v>
      </c>
      <c r="I26" s="41">
        <v>41</v>
      </c>
      <c r="J26" s="41">
        <v>41</v>
      </c>
      <c r="K26" s="41">
        <v>41</v>
      </c>
      <c r="L26" s="41">
        <v>41</v>
      </c>
      <c r="M26" s="41">
        <v>41</v>
      </c>
      <c r="N26" s="41">
        <v>42.5</v>
      </c>
      <c r="O26" s="41">
        <v>42.5</v>
      </c>
      <c r="P26" s="41">
        <v>42.5</v>
      </c>
      <c r="Q26" s="41">
        <v>42.5</v>
      </c>
      <c r="R26" s="41">
        <v>44</v>
      </c>
      <c r="S26" s="41">
        <v>44</v>
      </c>
      <c r="T26" s="41">
        <v>44</v>
      </c>
      <c r="U26" s="41">
        <v>45</v>
      </c>
      <c r="V26" s="41">
        <v>45</v>
      </c>
      <c r="W26" s="41">
        <v>46.5</v>
      </c>
      <c r="X26" s="41">
        <v>46.5</v>
      </c>
      <c r="Y26" s="41">
        <v>46.5</v>
      </c>
      <c r="Z26" s="41">
        <v>46.5</v>
      </c>
      <c r="AA26" s="41">
        <v>46.5</v>
      </c>
      <c r="AB26" s="41">
        <v>48</v>
      </c>
      <c r="AC26" s="41">
        <v>48</v>
      </c>
      <c r="AD26" s="41">
        <v>48</v>
      </c>
      <c r="AE26" s="41">
        <v>50</v>
      </c>
      <c r="AF26" s="41">
        <v>50</v>
      </c>
      <c r="AG26" s="41">
        <v>50</v>
      </c>
      <c r="AH26" s="41">
        <v>50</v>
      </c>
      <c r="AI26" s="41">
        <v>52</v>
      </c>
      <c r="AJ26" s="41"/>
    </row>
    <row r="27" spans="1:36" x14ac:dyDescent="0.25">
      <c r="A27" s="34" t="s">
        <v>696</v>
      </c>
      <c r="B27" s="51">
        <f>SUM(B2:B26)</f>
        <v>421.721</v>
      </c>
      <c r="C27" s="51">
        <f t="shared" ref="C27:AJ27" si="3">SUM(C2:C26)</f>
        <v>426.971</v>
      </c>
      <c r="D27" s="51">
        <f t="shared" si="3"/>
        <v>432.971</v>
      </c>
      <c r="E27" s="51">
        <f t="shared" si="3"/>
        <v>434.39100000000002</v>
      </c>
      <c r="F27" s="51">
        <f t="shared" si="3"/>
        <v>435.58100000000002</v>
      </c>
      <c r="G27" s="51">
        <f t="shared" si="3"/>
        <v>437.00100000000003</v>
      </c>
      <c r="H27" s="51">
        <f t="shared" si="3"/>
        <v>443.48099999999999</v>
      </c>
      <c r="I27" s="51">
        <f t="shared" si="3"/>
        <v>458.25400000000002</v>
      </c>
      <c r="J27" s="51">
        <f t="shared" si="3"/>
        <v>489.02400000000006</v>
      </c>
      <c r="K27" s="51">
        <f t="shared" si="3"/>
        <v>492.21400000000006</v>
      </c>
      <c r="L27" s="51">
        <f t="shared" si="3"/>
        <v>496.29600000000011</v>
      </c>
      <c r="M27" s="51">
        <f t="shared" si="3"/>
        <v>507.8060000000001</v>
      </c>
      <c r="N27" s="51">
        <f t="shared" si="3"/>
        <v>519.91800000000012</v>
      </c>
      <c r="O27" s="51">
        <f t="shared" si="3"/>
        <v>532.64800000000002</v>
      </c>
      <c r="P27" s="51">
        <f t="shared" si="3"/>
        <v>542.65500000000009</v>
      </c>
      <c r="Q27" s="51">
        <f t="shared" si="3"/>
        <v>547.68500000000006</v>
      </c>
      <c r="R27" s="51">
        <f t="shared" si="3"/>
        <v>556.649</v>
      </c>
      <c r="S27" s="51">
        <f t="shared" si="3"/>
        <v>565.31900000000007</v>
      </c>
      <c r="T27" s="51">
        <f t="shared" si="3"/>
        <v>572.17600000000016</v>
      </c>
      <c r="U27" s="51">
        <f t="shared" si="3"/>
        <v>578.64600000000007</v>
      </c>
      <c r="V27" s="51">
        <f t="shared" si="3"/>
        <v>589.06007000000011</v>
      </c>
      <c r="W27" s="51">
        <f t="shared" si="3"/>
        <v>594.80007000000012</v>
      </c>
      <c r="X27" s="51">
        <f t="shared" si="3"/>
        <v>604.55507000000011</v>
      </c>
      <c r="Y27" s="51">
        <f t="shared" si="3"/>
        <v>618.70361000000003</v>
      </c>
      <c r="Z27" s="51">
        <f t="shared" si="3"/>
        <v>628.44361000000015</v>
      </c>
      <c r="AA27" s="51">
        <f t="shared" si="3"/>
        <v>635.99561000000006</v>
      </c>
      <c r="AB27" s="51">
        <f t="shared" si="3"/>
        <v>644.41861000000006</v>
      </c>
      <c r="AC27" s="51">
        <f t="shared" si="3"/>
        <v>653.82761000000005</v>
      </c>
      <c r="AD27" s="51">
        <f t="shared" si="3"/>
        <v>671.42260999999996</v>
      </c>
      <c r="AE27" s="51">
        <f t="shared" si="3"/>
        <v>699.45861000000002</v>
      </c>
      <c r="AF27" s="51">
        <f t="shared" si="3"/>
        <v>791.16860999999994</v>
      </c>
      <c r="AG27" s="51">
        <f t="shared" si="3"/>
        <v>819.74661000000015</v>
      </c>
      <c r="AH27" s="51">
        <f t="shared" si="3"/>
        <v>841.84300000000019</v>
      </c>
      <c r="AI27" s="51">
        <f t="shared" si="3"/>
        <v>865</v>
      </c>
      <c r="AJ27" s="51">
        <f t="shared" si="3"/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25"/>
  <sheetViews>
    <sheetView zoomScaleNormal="100" workbookViewId="0">
      <selection activeCell="D15" sqref="D15"/>
    </sheetView>
  </sheetViews>
  <sheetFormatPr defaultColWidth="15.7109375" defaultRowHeight="14.25" x14ac:dyDescent="0.25"/>
  <cols>
    <col min="1" max="1" width="22.42578125" style="32" customWidth="1"/>
    <col min="2" max="36" width="7" style="32" bestFit="1" customWidth="1"/>
    <col min="37" max="16384" width="15.7109375" style="32"/>
  </cols>
  <sheetData>
    <row r="1" spans="1:36" ht="17.25" x14ac:dyDescent="0.25">
      <c r="A1" s="20" t="s">
        <v>6</v>
      </c>
      <c r="B1" s="44" t="s">
        <v>149</v>
      </c>
      <c r="C1" s="44" t="s">
        <v>150</v>
      </c>
      <c r="D1" s="44" t="s">
        <v>151</v>
      </c>
      <c r="E1" s="44" t="s">
        <v>152</v>
      </c>
      <c r="F1" s="44" t="s">
        <v>153</v>
      </c>
      <c r="G1" s="44" t="s">
        <v>154</v>
      </c>
      <c r="H1" s="44" t="s">
        <v>155</v>
      </c>
      <c r="I1" s="44" t="s">
        <v>156</v>
      </c>
      <c r="J1" s="44" t="s">
        <v>157</v>
      </c>
      <c r="K1" s="44" t="s">
        <v>158</v>
      </c>
      <c r="L1" s="44" t="s">
        <v>159</v>
      </c>
      <c r="M1" s="44" t="s">
        <v>160</v>
      </c>
      <c r="N1" s="44" t="s">
        <v>161</v>
      </c>
      <c r="O1" s="44" t="s">
        <v>162</v>
      </c>
      <c r="P1" s="44" t="s">
        <v>163</v>
      </c>
      <c r="Q1" s="44" t="s">
        <v>164</v>
      </c>
      <c r="R1" s="44" t="s">
        <v>165</v>
      </c>
      <c r="S1" s="44" t="s">
        <v>166</v>
      </c>
      <c r="T1" s="44" t="s">
        <v>167</v>
      </c>
      <c r="U1" s="44" t="s">
        <v>168</v>
      </c>
      <c r="V1" s="44" t="s">
        <v>169</v>
      </c>
      <c r="W1" s="44" t="s">
        <v>170</v>
      </c>
      <c r="X1" s="44" t="s">
        <v>171</v>
      </c>
      <c r="Y1" s="44" t="s">
        <v>172</v>
      </c>
      <c r="Z1" s="44" t="s">
        <v>173</v>
      </c>
      <c r="AA1" s="44" t="s">
        <v>174</v>
      </c>
      <c r="AB1" s="44" t="s">
        <v>175</v>
      </c>
      <c r="AC1" s="44" t="s">
        <v>176</v>
      </c>
      <c r="AD1" s="44" t="s">
        <v>177</v>
      </c>
      <c r="AE1" s="44" t="s">
        <v>178</v>
      </c>
      <c r="AF1" s="44" t="s">
        <v>179</v>
      </c>
      <c r="AG1" s="44" t="s">
        <v>180</v>
      </c>
      <c r="AH1" s="44" t="s">
        <v>561</v>
      </c>
      <c r="AI1" s="44" t="s">
        <v>678</v>
      </c>
      <c r="AJ1" s="44" t="s">
        <v>695</v>
      </c>
    </row>
    <row r="2" spans="1:36" x14ac:dyDescent="0.25">
      <c r="A2" s="42" t="s">
        <v>205</v>
      </c>
      <c r="B2" s="46">
        <v>0</v>
      </c>
      <c r="C2" s="46">
        <v>0</v>
      </c>
      <c r="D2" s="46">
        <v>0</v>
      </c>
      <c r="E2" s="46">
        <v>0</v>
      </c>
      <c r="F2" s="46">
        <v>0</v>
      </c>
      <c r="G2" s="46">
        <v>0</v>
      </c>
      <c r="H2" s="46">
        <v>0.96</v>
      </c>
      <c r="I2" s="46">
        <v>0.96</v>
      </c>
      <c r="J2" s="46">
        <v>0.96</v>
      </c>
      <c r="K2" s="46">
        <v>0.96</v>
      </c>
      <c r="L2" s="46">
        <v>2.91</v>
      </c>
      <c r="M2" s="46">
        <v>2.91</v>
      </c>
      <c r="N2" s="46">
        <v>2.91</v>
      </c>
      <c r="O2" s="46">
        <v>5.6</v>
      </c>
      <c r="P2" s="46">
        <v>5.6</v>
      </c>
      <c r="Q2" s="46">
        <v>6.46</v>
      </c>
      <c r="R2" s="46">
        <v>7.46</v>
      </c>
      <c r="S2" s="46">
        <v>7.46</v>
      </c>
      <c r="T2" s="46">
        <v>8.31</v>
      </c>
      <c r="U2" s="46">
        <v>10.16</v>
      </c>
      <c r="V2" s="46">
        <v>10.76</v>
      </c>
      <c r="W2" s="46">
        <v>11.36</v>
      </c>
      <c r="X2" s="46">
        <v>12.71</v>
      </c>
      <c r="Y2" s="46">
        <v>14.21</v>
      </c>
      <c r="Z2" s="46">
        <v>15.96</v>
      </c>
      <c r="AA2" s="46">
        <v>18.21</v>
      </c>
      <c r="AB2" s="46">
        <v>18.21</v>
      </c>
      <c r="AC2" s="46">
        <v>19.260000000000002</v>
      </c>
      <c r="AD2" s="46">
        <v>20.010000000000002</v>
      </c>
      <c r="AE2" s="46">
        <v>20.66</v>
      </c>
      <c r="AF2" s="46">
        <v>22.01</v>
      </c>
      <c r="AG2" s="46">
        <v>27.05</v>
      </c>
      <c r="AH2" s="40">
        <v>28.05</v>
      </c>
      <c r="AI2" s="40">
        <v>28.51</v>
      </c>
      <c r="AJ2" s="37"/>
    </row>
    <row r="3" spans="1:36" x14ac:dyDescent="0.25">
      <c r="A3" s="42" t="s">
        <v>206</v>
      </c>
      <c r="B3" s="40">
        <v>0</v>
      </c>
      <c r="C3" s="40">
        <v>0</v>
      </c>
      <c r="D3" s="40">
        <v>0</v>
      </c>
      <c r="E3" s="40">
        <v>0</v>
      </c>
      <c r="F3" s="40">
        <v>0</v>
      </c>
      <c r="G3" s="40">
        <v>114</v>
      </c>
      <c r="H3" s="40">
        <v>114</v>
      </c>
      <c r="I3" s="40">
        <v>115</v>
      </c>
      <c r="J3" s="40">
        <v>116</v>
      </c>
      <c r="K3" s="40">
        <v>117</v>
      </c>
      <c r="L3" s="40">
        <v>118</v>
      </c>
      <c r="M3" s="40">
        <v>119</v>
      </c>
      <c r="N3" s="40">
        <v>120</v>
      </c>
      <c r="O3" s="40">
        <v>121</v>
      </c>
      <c r="P3" s="40">
        <v>122</v>
      </c>
      <c r="Q3" s="40">
        <v>123</v>
      </c>
      <c r="R3" s="40">
        <v>124</v>
      </c>
      <c r="S3" s="40">
        <v>125</v>
      </c>
      <c r="T3" s="40">
        <v>126</v>
      </c>
      <c r="U3" s="40">
        <v>127</v>
      </c>
      <c r="V3" s="40">
        <v>128</v>
      </c>
      <c r="W3" s="40">
        <v>129</v>
      </c>
      <c r="X3" s="40">
        <v>130</v>
      </c>
      <c r="Y3" s="40">
        <v>261</v>
      </c>
      <c r="Z3" s="40">
        <v>262</v>
      </c>
      <c r="AA3" s="40">
        <v>265</v>
      </c>
      <c r="AB3" s="40">
        <v>269</v>
      </c>
      <c r="AC3" s="40">
        <v>271</v>
      </c>
      <c r="AD3" s="40">
        <v>273</v>
      </c>
      <c r="AE3" s="40">
        <v>277</v>
      </c>
      <c r="AF3" s="40">
        <v>279</v>
      </c>
      <c r="AG3" s="40">
        <v>281</v>
      </c>
      <c r="AH3" s="40">
        <v>282</v>
      </c>
      <c r="AI3" s="40">
        <v>283</v>
      </c>
      <c r="AJ3" s="37"/>
    </row>
    <row r="4" spans="1:36" x14ac:dyDescent="0.25">
      <c r="A4" s="42" t="s">
        <v>207</v>
      </c>
      <c r="B4" s="40">
        <v>0</v>
      </c>
      <c r="C4" s="40">
        <v>0</v>
      </c>
      <c r="D4" s="40">
        <v>0</v>
      </c>
      <c r="E4" s="40">
        <v>0</v>
      </c>
      <c r="F4" s="40">
        <v>0</v>
      </c>
      <c r="G4" s="40">
        <v>25</v>
      </c>
      <c r="H4" s="40">
        <v>25</v>
      </c>
      <c r="I4" s="40">
        <v>25</v>
      </c>
      <c r="J4" s="40">
        <v>25</v>
      </c>
      <c r="K4" s="40">
        <v>25</v>
      </c>
      <c r="L4" s="40">
        <v>25</v>
      </c>
      <c r="M4" s="40">
        <v>25.7</v>
      </c>
      <c r="N4" s="40">
        <v>25.7</v>
      </c>
      <c r="O4" s="40">
        <v>25.7</v>
      </c>
      <c r="P4" s="40">
        <v>25.7</v>
      </c>
      <c r="Q4" s="40">
        <v>26</v>
      </c>
      <c r="R4" s="40">
        <v>26</v>
      </c>
      <c r="S4" s="40">
        <v>26</v>
      </c>
      <c r="T4" s="40">
        <v>26</v>
      </c>
      <c r="U4" s="40">
        <v>26</v>
      </c>
      <c r="V4" s="40">
        <v>27</v>
      </c>
      <c r="W4" s="40">
        <v>27</v>
      </c>
      <c r="X4" s="40">
        <v>27</v>
      </c>
      <c r="Y4" s="40">
        <v>27.2</v>
      </c>
      <c r="Z4" s="40">
        <v>27.85</v>
      </c>
      <c r="AA4" s="40">
        <v>28.1</v>
      </c>
      <c r="AB4" s="40">
        <v>40.15</v>
      </c>
      <c r="AC4" s="40">
        <v>40.450000000000003</v>
      </c>
      <c r="AD4" s="40">
        <v>42.95</v>
      </c>
      <c r="AE4" s="40">
        <v>54.65</v>
      </c>
      <c r="AF4" s="40">
        <v>55.5</v>
      </c>
      <c r="AG4" s="40">
        <v>57.98</v>
      </c>
      <c r="AH4" s="40">
        <v>58.03</v>
      </c>
      <c r="AI4" s="40">
        <v>59.5</v>
      </c>
      <c r="AJ4" s="37"/>
    </row>
    <row r="5" spans="1:36" x14ac:dyDescent="0.25">
      <c r="A5" s="42" t="s">
        <v>208</v>
      </c>
      <c r="B5" s="40">
        <v>0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0</v>
      </c>
      <c r="Q5" s="40">
        <v>0</v>
      </c>
      <c r="R5" s="40">
        <v>0</v>
      </c>
      <c r="S5" s="40">
        <v>0</v>
      </c>
      <c r="T5" s="40">
        <v>0</v>
      </c>
      <c r="U5" s="40">
        <v>0</v>
      </c>
      <c r="V5" s="40">
        <v>0</v>
      </c>
      <c r="W5" s="40">
        <v>0</v>
      </c>
      <c r="X5" s="40">
        <v>9.5500000000000007</v>
      </c>
      <c r="Y5" s="40">
        <v>9.89</v>
      </c>
      <c r="Z5" s="40">
        <v>10.32</v>
      </c>
      <c r="AA5" s="40">
        <v>10.82</v>
      </c>
      <c r="AB5" s="40">
        <v>11.15</v>
      </c>
      <c r="AC5" s="40">
        <v>12.21</v>
      </c>
      <c r="AD5" s="40">
        <v>12.43</v>
      </c>
      <c r="AE5" s="40">
        <v>14.02</v>
      </c>
      <c r="AF5" s="40">
        <v>15.97</v>
      </c>
      <c r="AG5" s="40">
        <v>16.22</v>
      </c>
      <c r="AH5" s="40">
        <v>16.87</v>
      </c>
      <c r="AI5" s="40">
        <v>17.93</v>
      </c>
      <c r="AJ5" s="37"/>
    </row>
    <row r="6" spans="1:36" x14ac:dyDescent="0.25">
      <c r="A6" s="42" t="s">
        <v>209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0.55000000000000004</v>
      </c>
      <c r="AA6" s="40">
        <v>0.55000000000000004</v>
      </c>
      <c r="AB6" s="40">
        <v>0.55000000000000004</v>
      </c>
      <c r="AC6" s="40">
        <v>0.55000000000000004</v>
      </c>
      <c r="AD6" s="40">
        <v>0.55000000000000004</v>
      </c>
      <c r="AE6" s="40">
        <v>0.55000000000000004</v>
      </c>
      <c r="AF6" s="40">
        <v>0.55000000000000004</v>
      </c>
      <c r="AG6" s="40">
        <v>1</v>
      </c>
      <c r="AH6" s="40">
        <v>1.55</v>
      </c>
      <c r="AI6" s="40">
        <v>1.55</v>
      </c>
      <c r="AJ6" s="37"/>
    </row>
    <row r="7" spans="1:36" x14ac:dyDescent="0.25">
      <c r="A7" s="42" t="s">
        <v>210</v>
      </c>
      <c r="B7" s="40">
        <v>12.65</v>
      </c>
      <c r="C7" s="40">
        <v>12.65</v>
      </c>
      <c r="D7" s="40">
        <v>12.65</v>
      </c>
      <c r="E7" s="40">
        <v>12.65</v>
      </c>
      <c r="F7" s="40">
        <v>12.65</v>
      </c>
      <c r="G7" s="40">
        <v>12.65</v>
      </c>
      <c r="H7" s="40">
        <v>12.65</v>
      </c>
      <c r="I7" s="40">
        <v>12.65</v>
      </c>
      <c r="J7" s="40">
        <v>12.65</v>
      </c>
      <c r="K7" s="40">
        <v>12.65</v>
      </c>
      <c r="L7" s="40">
        <v>12.65</v>
      </c>
      <c r="M7" s="40">
        <v>12.65</v>
      </c>
      <c r="N7" s="40">
        <v>12.65</v>
      </c>
      <c r="O7" s="40">
        <v>14.15</v>
      </c>
      <c r="P7" s="40">
        <v>16.149999999999999</v>
      </c>
      <c r="Q7" s="40">
        <v>17.350000000000001</v>
      </c>
      <c r="R7" s="40">
        <v>17.350000000000001</v>
      </c>
      <c r="S7" s="40">
        <v>18.05</v>
      </c>
      <c r="T7" s="40">
        <v>19.75</v>
      </c>
      <c r="U7" s="40">
        <v>20.95</v>
      </c>
      <c r="V7" s="40">
        <v>20.95</v>
      </c>
      <c r="W7" s="40">
        <v>22.45</v>
      </c>
      <c r="X7" s="40">
        <v>22.45</v>
      </c>
      <c r="Y7" s="40">
        <v>22.45</v>
      </c>
      <c r="Z7" s="40">
        <v>22.45</v>
      </c>
      <c r="AA7" s="40">
        <v>22.45</v>
      </c>
      <c r="AB7" s="40">
        <v>22.45</v>
      </c>
      <c r="AC7" s="40">
        <v>23.95</v>
      </c>
      <c r="AD7" s="40">
        <v>24.25</v>
      </c>
      <c r="AE7" s="40">
        <v>25.25</v>
      </c>
      <c r="AF7" s="40">
        <v>30.6</v>
      </c>
      <c r="AG7" s="40">
        <v>33.4</v>
      </c>
      <c r="AH7" s="40">
        <v>33.4</v>
      </c>
      <c r="AI7" s="40">
        <v>36.85</v>
      </c>
      <c r="AJ7" s="37"/>
    </row>
    <row r="8" spans="1:36" x14ac:dyDescent="0.25">
      <c r="A8" s="42" t="s">
        <v>211</v>
      </c>
      <c r="B8" s="40">
        <v>52</v>
      </c>
      <c r="C8" s="40">
        <v>52</v>
      </c>
      <c r="D8" s="40">
        <v>52</v>
      </c>
      <c r="E8" s="40">
        <v>52</v>
      </c>
      <c r="F8" s="40">
        <v>52</v>
      </c>
      <c r="G8" s="40">
        <v>52</v>
      </c>
      <c r="H8" s="40">
        <v>52</v>
      </c>
      <c r="I8" s="40">
        <v>52</v>
      </c>
      <c r="J8" s="40">
        <v>52</v>
      </c>
      <c r="K8" s="40">
        <v>52</v>
      </c>
      <c r="L8" s="40">
        <v>52</v>
      </c>
      <c r="M8" s="40">
        <v>52</v>
      </c>
      <c r="N8" s="40">
        <v>52</v>
      </c>
      <c r="O8" s="40">
        <v>55</v>
      </c>
      <c r="P8" s="40">
        <v>55</v>
      </c>
      <c r="Q8" s="40">
        <v>55</v>
      </c>
      <c r="R8" s="40">
        <v>55</v>
      </c>
      <c r="S8" s="40">
        <v>55</v>
      </c>
      <c r="T8" s="40">
        <v>55</v>
      </c>
      <c r="U8" s="40">
        <v>55</v>
      </c>
      <c r="V8" s="40">
        <v>55</v>
      </c>
      <c r="W8" s="40">
        <v>58.5</v>
      </c>
      <c r="X8" s="40">
        <v>58.5</v>
      </c>
      <c r="Y8" s="40">
        <v>58.5</v>
      </c>
      <c r="Z8" s="40">
        <v>58.5</v>
      </c>
      <c r="AA8" s="40">
        <v>58.5</v>
      </c>
      <c r="AB8" s="40">
        <v>58.5</v>
      </c>
      <c r="AC8" s="40">
        <v>58.5</v>
      </c>
      <c r="AD8" s="40">
        <v>60.42</v>
      </c>
      <c r="AE8" s="40">
        <v>62.42</v>
      </c>
      <c r="AF8" s="40">
        <v>64.42</v>
      </c>
      <c r="AG8" s="40">
        <v>70.52</v>
      </c>
      <c r="AH8" s="40">
        <f>AG8+3.728</f>
        <v>74.24799999999999</v>
      </c>
      <c r="AI8" s="40">
        <v>75.180000000000007</v>
      </c>
      <c r="AJ8" s="37"/>
    </row>
    <row r="9" spans="1:36" x14ac:dyDescent="0.25">
      <c r="A9" s="42" t="s">
        <v>212</v>
      </c>
      <c r="B9" s="40">
        <v>41.91</v>
      </c>
      <c r="C9" s="40">
        <v>41.91</v>
      </c>
      <c r="D9" s="40">
        <v>41.91</v>
      </c>
      <c r="E9" s="40">
        <v>41.91</v>
      </c>
      <c r="F9" s="40">
        <v>41.91</v>
      </c>
      <c r="G9" s="40">
        <v>41.91</v>
      </c>
      <c r="H9" s="40">
        <v>42.46</v>
      </c>
      <c r="I9" s="40">
        <v>42.92</v>
      </c>
      <c r="J9" s="40">
        <v>43.31</v>
      </c>
      <c r="K9" s="40">
        <v>43.31</v>
      </c>
      <c r="L9" s="40">
        <v>41.31</v>
      </c>
      <c r="M9" s="40">
        <v>43.91</v>
      </c>
      <c r="N9" s="40">
        <v>44.37</v>
      </c>
      <c r="O9" s="40">
        <v>44.88</v>
      </c>
      <c r="P9" s="40">
        <v>45.26</v>
      </c>
      <c r="Q9" s="40">
        <v>45.26</v>
      </c>
      <c r="R9" s="40">
        <v>45.53</v>
      </c>
      <c r="S9" s="40">
        <v>45.53</v>
      </c>
      <c r="T9" s="40">
        <v>46.05</v>
      </c>
      <c r="U9" s="40">
        <v>46.31</v>
      </c>
      <c r="V9" s="40">
        <v>46.31</v>
      </c>
      <c r="W9" s="40">
        <v>46.31</v>
      </c>
      <c r="X9" s="40">
        <v>47.11</v>
      </c>
      <c r="Y9" s="40">
        <v>47.11</v>
      </c>
      <c r="Z9" s="40">
        <v>47.4</v>
      </c>
      <c r="AA9" s="40">
        <v>47.62</v>
      </c>
      <c r="AB9" s="40">
        <v>47.86</v>
      </c>
      <c r="AC9" s="40">
        <v>47.86</v>
      </c>
      <c r="AD9" s="40">
        <v>47.86</v>
      </c>
      <c r="AE9" s="40">
        <v>48.02</v>
      </c>
      <c r="AF9" s="40">
        <v>48.42</v>
      </c>
      <c r="AG9" s="40">
        <v>50.56</v>
      </c>
      <c r="AH9" s="40">
        <v>44.79</v>
      </c>
      <c r="AI9" s="40">
        <v>44.79</v>
      </c>
      <c r="AJ9" s="37"/>
    </row>
    <row r="10" spans="1:36" s="33" customFormat="1" x14ac:dyDescent="0.25">
      <c r="A10" s="42" t="s">
        <v>213</v>
      </c>
      <c r="B10" s="40">
        <v>1.17</v>
      </c>
      <c r="C10" s="40">
        <v>1.17</v>
      </c>
      <c r="D10" s="40">
        <v>1.17</v>
      </c>
      <c r="E10" s="40">
        <v>1.17</v>
      </c>
      <c r="F10" s="40">
        <v>2.12</v>
      </c>
      <c r="G10" s="40">
        <v>2.12</v>
      </c>
      <c r="H10" s="40">
        <v>2.12</v>
      </c>
      <c r="I10" s="40">
        <v>2.12</v>
      </c>
      <c r="J10" s="40">
        <v>2.12</v>
      </c>
      <c r="K10" s="40">
        <v>2.12</v>
      </c>
      <c r="L10" s="40">
        <v>2.12</v>
      </c>
      <c r="M10" s="40">
        <v>2.44</v>
      </c>
      <c r="N10" s="40">
        <v>2.44</v>
      </c>
      <c r="O10" s="40">
        <v>3.21</v>
      </c>
      <c r="P10" s="40">
        <v>3.46</v>
      </c>
      <c r="Q10" s="40">
        <v>4.1500000000000004</v>
      </c>
      <c r="R10" s="40">
        <v>4.71</v>
      </c>
      <c r="S10" s="40">
        <v>4.71</v>
      </c>
      <c r="T10" s="40">
        <v>4.71</v>
      </c>
      <c r="U10" s="40">
        <v>4.71</v>
      </c>
      <c r="V10" s="40">
        <v>4.71</v>
      </c>
      <c r="W10" s="40">
        <v>4.71</v>
      </c>
      <c r="X10" s="40">
        <v>5.21</v>
      </c>
      <c r="Y10" s="40">
        <v>5.21</v>
      </c>
      <c r="Z10" s="40">
        <v>5.21</v>
      </c>
      <c r="AA10" s="40">
        <v>5.21</v>
      </c>
      <c r="AB10" s="40">
        <v>10.57</v>
      </c>
      <c r="AC10" s="40">
        <v>10.57</v>
      </c>
      <c r="AD10" s="40">
        <v>10.57</v>
      </c>
      <c r="AE10" s="40">
        <v>10.57</v>
      </c>
      <c r="AF10" s="40">
        <v>10.57</v>
      </c>
      <c r="AG10" s="40">
        <v>10.57</v>
      </c>
      <c r="AH10" s="40">
        <v>12.6</v>
      </c>
      <c r="AI10" s="40">
        <v>13.275</v>
      </c>
      <c r="AJ10" s="37"/>
    </row>
    <row r="11" spans="1:36" x14ac:dyDescent="0.25">
      <c r="A11" s="42" t="s">
        <v>214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4</v>
      </c>
      <c r="S11" s="40">
        <v>4</v>
      </c>
      <c r="T11" s="40">
        <v>5.2</v>
      </c>
      <c r="U11" s="40">
        <v>5.2</v>
      </c>
      <c r="V11" s="40">
        <v>5.2</v>
      </c>
      <c r="W11" s="40">
        <v>5.2</v>
      </c>
      <c r="X11" s="40">
        <v>5.2</v>
      </c>
      <c r="Y11" s="40">
        <v>5.2</v>
      </c>
      <c r="Z11" s="40">
        <v>5.2</v>
      </c>
      <c r="AA11" s="40">
        <v>6.15</v>
      </c>
      <c r="AB11" s="40">
        <v>6.15</v>
      </c>
      <c r="AC11" s="40">
        <v>6.15</v>
      </c>
      <c r="AD11" s="40">
        <v>9.9</v>
      </c>
      <c r="AE11" s="40">
        <v>12.45</v>
      </c>
      <c r="AF11" s="40">
        <v>12.45</v>
      </c>
      <c r="AG11" s="40">
        <v>13.8</v>
      </c>
      <c r="AH11" s="40">
        <v>14.47</v>
      </c>
      <c r="AI11" s="37">
        <v>15.27</v>
      </c>
      <c r="AJ11" s="37"/>
    </row>
    <row r="12" spans="1:36" x14ac:dyDescent="0.25">
      <c r="A12" s="42" t="s">
        <v>215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8.06</v>
      </c>
      <c r="W12" s="40">
        <v>12.03</v>
      </c>
      <c r="X12" s="40">
        <v>13.63</v>
      </c>
      <c r="Y12" s="40">
        <v>15.26</v>
      </c>
      <c r="Z12" s="40">
        <v>16.760000000000002</v>
      </c>
      <c r="AA12" s="40">
        <v>18.84</v>
      </c>
      <c r="AB12" s="40">
        <v>21.97</v>
      </c>
      <c r="AC12" s="40">
        <v>23.57</v>
      </c>
      <c r="AD12" s="40">
        <v>25.27</v>
      </c>
      <c r="AE12" s="40">
        <v>27.97</v>
      </c>
      <c r="AF12" s="40">
        <v>34.96</v>
      </c>
      <c r="AG12" s="40">
        <v>37.58</v>
      </c>
      <c r="AH12" s="40">
        <v>39.69</v>
      </c>
      <c r="AI12" s="37">
        <v>41.74</v>
      </c>
      <c r="AJ12" s="37"/>
    </row>
    <row r="13" spans="1:36" x14ac:dyDescent="0.25">
      <c r="A13" s="42" t="s">
        <v>216</v>
      </c>
      <c r="B13" s="40">
        <v>3.86</v>
      </c>
      <c r="C13" s="40">
        <v>3.86</v>
      </c>
      <c r="D13" s="40">
        <v>3.86</v>
      </c>
      <c r="E13" s="40">
        <v>3.86</v>
      </c>
      <c r="F13" s="40">
        <v>3.86</v>
      </c>
      <c r="G13" s="40">
        <v>3.86</v>
      </c>
      <c r="H13" s="40">
        <v>3.86</v>
      </c>
      <c r="I13" s="40">
        <v>3.86</v>
      </c>
      <c r="J13" s="40">
        <v>3.86</v>
      </c>
      <c r="K13" s="40">
        <v>3.86</v>
      </c>
      <c r="L13" s="40">
        <v>3.86</v>
      </c>
      <c r="M13" s="40">
        <v>4.5199999999999996</v>
      </c>
      <c r="N13" s="40">
        <v>4.5199999999999996</v>
      </c>
      <c r="O13" s="40">
        <v>4.5199999999999996</v>
      </c>
      <c r="P13" s="40">
        <v>4.5199999999999996</v>
      </c>
      <c r="Q13" s="40">
        <v>4.5199999999999996</v>
      </c>
      <c r="R13" s="40">
        <v>4.5199999999999996</v>
      </c>
      <c r="S13" s="40">
        <v>4.5199999999999996</v>
      </c>
      <c r="T13" s="40">
        <v>4.5199999999999996</v>
      </c>
      <c r="U13" s="40">
        <v>4.5199999999999996</v>
      </c>
      <c r="V13" s="40">
        <v>4.5199999999999996</v>
      </c>
      <c r="W13" s="40">
        <v>4.5199999999999996</v>
      </c>
      <c r="X13" s="40">
        <v>4.5199999999999996</v>
      </c>
      <c r="Y13" s="40">
        <v>4.5199999999999996</v>
      </c>
      <c r="Z13" s="40">
        <v>4.5199999999999996</v>
      </c>
      <c r="AA13" s="40">
        <v>4.5199999999999996</v>
      </c>
      <c r="AB13" s="40">
        <v>4.5199999999999996</v>
      </c>
      <c r="AC13" s="40">
        <v>4.5199999999999996</v>
      </c>
      <c r="AD13" s="40">
        <v>4.5199999999999996</v>
      </c>
      <c r="AE13" s="40">
        <v>4.5199999999999996</v>
      </c>
      <c r="AF13" s="40">
        <v>4.87</v>
      </c>
      <c r="AG13" s="40">
        <v>4.87</v>
      </c>
      <c r="AH13" s="40">
        <v>4.87</v>
      </c>
      <c r="AI13" s="40">
        <v>4.87</v>
      </c>
      <c r="AJ13" s="37"/>
    </row>
    <row r="14" spans="1:36" x14ac:dyDescent="0.25">
      <c r="A14" s="42" t="s">
        <v>217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8.83</v>
      </c>
      <c r="AA14" s="40">
        <v>8.83</v>
      </c>
      <c r="AB14" s="40">
        <v>8.83</v>
      </c>
      <c r="AC14" s="40">
        <v>8.83</v>
      </c>
      <c r="AD14" s="40">
        <v>8.83</v>
      </c>
      <c r="AE14" s="40">
        <v>8.83</v>
      </c>
      <c r="AF14" s="40">
        <v>8.83</v>
      </c>
      <c r="AG14" s="40">
        <v>10.69</v>
      </c>
      <c r="AH14" s="40">
        <v>21.89</v>
      </c>
      <c r="AI14" s="40">
        <v>21.89</v>
      </c>
      <c r="AJ14" s="37"/>
    </row>
    <row r="15" spans="1:36" x14ac:dyDescent="0.25">
      <c r="A15" s="42" t="s">
        <v>218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2.08</v>
      </c>
      <c r="I15" s="40">
        <v>2.08</v>
      </c>
      <c r="J15" s="40">
        <v>3.46</v>
      </c>
      <c r="K15" s="40">
        <v>3.46</v>
      </c>
      <c r="L15" s="40">
        <v>4.78</v>
      </c>
      <c r="M15" s="40">
        <v>4.78</v>
      </c>
      <c r="N15" s="40">
        <v>4.78</v>
      </c>
      <c r="O15" s="40">
        <v>4.78</v>
      </c>
      <c r="P15" s="40">
        <v>5.83</v>
      </c>
      <c r="Q15" s="40">
        <v>5.83</v>
      </c>
      <c r="R15" s="40">
        <v>5.83</v>
      </c>
      <c r="S15" s="40">
        <v>8.81</v>
      </c>
      <c r="T15" s="40">
        <v>11.85</v>
      </c>
      <c r="U15" s="40">
        <v>17.309999999999999</v>
      </c>
      <c r="V15" s="40">
        <v>21.01</v>
      </c>
      <c r="W15" s="40">
        <v>22.06</v>
      </c>
      <c r="X15" s="40">
        <v>22.06</v>
      </c>
      <c r="Y15" s="40">
        <v>22.06</v>
      </c>
      <c r="Z15" s="40">
        <v>22.06</v>
      </c>
      <c r="AA15" s="40">
        <v>22.06</v>
      </c>
      <c r="AB15" s="40">
        <v>22.06</v>
      </c>
      <c r="AC15" s="40">
        <v>22.06</v>
      </c>
      <c r="AD15" s="40">
        <v>22.06</v>
      </c>
      <c r="AE15" s="40">
        <v>23.86</v>
      </c>
      <c r="AF15" s="40">
        <v>25.33</v>
      </c>
      <c r="AG15" s="40">
        <v>26.08</v>
      </c>
      <c r="AH15" s="40">
        <v>26.08</v>
      </c>
      <c r="AI15" s="40">
        <v>26.08</v>
      </c>
      <c r="AJ15" s="37"/>
    </row>
    <row r="16" spans="1:36" x14ac:dyDescent="0.25">
      <c r="A16" s="42" t="s">
        <v>219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8.61</v>
      </c>
      <c r="V16" s="40">
        <v>8.61</v>
      </c>
      <c r="W16" s="40">
        <v>8.61</v>
      </c>
      <c r="X16" s="40">
        <v>8.61</v>
      </c>
      <c r="Y16" s="40">
        <v>8.61</v>
      </c>
      <c r="Z16" s="40">
        <v>8.61</v>
      </c>
      <c r="AA16" s="40">
        <v>9.81</v>
      </c>
      <c r="AB16" s="40">
        <v>9.81</v>
      </c>
      <c r="AC16" s="40">
        <v>9.81</v>
      </c>
      <c r="AD16" s="40">
        <v>10.81</v>
      </c>
      <c r="AE16" s="40">
        <v>10.81</v>
      </c>
      <c r="AF16" s="40">
        <v>13.41</v>
      </c>
      <c r="AG16" s="40">
        <v>16.57</v>
      </c>
      <c r="AH16" s="40">
        <v>16.57</v>
      </c>
      <c r="AI16" s="40">
        <v>16.57</v>
      </c>
      <c r="AJ16" s="37"/>
    </row>
    <row r="17" spans="1:36" x14ac:dyDescent="0.25">
      <c r="A17" s="42" t="s">
        <v>220</v>
      </c>
      <c r="B17" s="40">
        <v>0</v>
      </c>
      <c r="C17" s="40">
        <v>0</v>
      </c>
      <c r="D17" s="40">
        <v>0</v>
      </c>
      <c r="E17" s="40">
        <v>0</v>
      </c>
      <c r="F17" s="40">
        <v>20.51</v>
      </c>
      <c r="G17" s="40">
        <v>21.11</v>
      </c>
      <c r="H17" s="40">
        <v>21.11</v>
      </c>
      <c r="I17" s="40">
        <v>21.11</v>
      </c>
      <c r="J17" s="40">
        <v>21.11</v>
      </c>
      <c r="K17" s="40">
        <v>24.49</v>
      </c>
      <c r="L17" s="40">
        <v>24.49</v>
      </c>
      <c r="M17" s="40">
        <v>24.49</v>
      </c>
      <c r="N17" s="40">
        <v>28.18</v>
      </c>
      <c r="O17" s="40">
        <v>28.18</v>
      </c>
      <c r="P17" s="40">
        <v>28.18</v>
      </c>
      <c r="Q17" s="40">
        <v>28.18</v>
      </c>
      <c r="R17" s="40">
        <v>29.55</v>
      </c>
      <c r="S17" s="40">
        <v>29.55</v>
      </c>
      <c r="T17" s="40">
        <v>29.55</v>
      </c>
      <c r="U17" s="40">
        <v>29.64</v>
      </c>
      <c r="V17" s="40">
        <v>29.64</v>
      </c>
      <c r="W17" s="40">
        <v>29.64</v>
      </c>
      <c r="X17" s="40">
        <v>29.64</v>
      </c>
      <c r="Y17" s="40">
        <v>29.64</v>
      </c>
      <c r="Z17" s="40">
        <v>29.64</v>
      </c>
      <c r="AA17" s="40">
        <v>29.64</v>
      </c>
      <c r="AB17" s="40">
        <v>32.08</v>
      </c>
      <c r="AC17" s="40">
        <v>32.08</v>
      </c>
      <c r="AD17" s="40">
        <v>32.08</v>
      </c>
      <c r="AE17" s="40">
        <v>32.08</v>
      </c>
      <c r="AF17" s="40">
        <v>32.31</v>
      </c>
      <c r="AG17" s="40">
        <v>32.409999999999997</v>
      </c>
      <c r="AH17" s="40">
        <v>32.409999999999997</v>
      </c>
      <c r="AI17" s="40">
        <v>32.409999999999997</v>
      </c>
      <c r="AJ17" s="37"/>
    </row>
    <row r="18" spans="1:36" x14ac:dyDescent="0.25">
      <c r="A18" s="42" t="s">
        <v>221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1</v>
      </c>
      <c r="M18" s="40">
        <v>0</v>
      </c>
      <c r="N18" s="40">
        <v>0</v>
      </c>
      <c r="O18" s="40">
        <v>0</v>
      </c>
      <c r="P18" s="40">
        <v>3.4</v>
      </c>
      <c r="Q18" s="40">
        <v>5.4</v>
      </c>
      <c r="R18" s="40">
        <v>5.4</v>
      </c>
      <c r="S18" s="40">
        <v>8.1999999999999993</v>
      </c>
      <c r="T18" s="40">
        <v>10.35</v>
      </c>
      <c r="U18" s="40">
        <v>10.35</v>
      </c>
      <c r="V18" s="40">
        <v>11.55</v>
      </c>
      <c r="W18" s="40">
        <v>14</v>
      </c>
      <c r="X18" s="40">
        <v>14</v>
      </c>
      <c r="Y18" s="40">
        <v>14</v>
      </c>
      <c r="Z18" s="40">
        <v>14.8</v>
      </c>
      <c r="AA18" s="40">
        <v>14.8</v>
      </c>
      <c r="AB18" s="40">
        <v>14.8</v>
      </c>
      <c r="AC18" s="40">
        <v>14.8</v>
      </c>
      <c r="AD18" s="40">
        <v>15.94</v>
      </c>
      <c r="AE18" s="40">
        <v>15.94</v>
      </c>
      <c r="AF18" s="40">
        <v>21.7</v>
      </c>
      <c r="AG18" s="40">
        <v>23.2</v>
      </c>
      <c r="AH18" s="40">
        <v>26.55</v>
      </c>
      <c r="AI18" s="40">
        <v>28.36</v>
      </c>
      <c r="AJ18" s="37"/>
    </row>
    <row r="19" spans="1:36" x14ac:dyDescent="0.25">
      <c r="A19" s="42" t="s">
        <v>222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0.93</v>
      </c>
      <c r="N19" s="40">
        <v>1.64</v>
      </c>
      <c r="O19" s="40">
        <v>1.64</v>
      </c>
      <c r="P19" s="40">
        <v>1.64</v>
      </c>
      <c r="Q19" s="40">
        <v>3.66</v>
      </c>
      <c r="R19" s="40">
        <v>3.66</v>
      </c>
      <c r="S19" s="40">
        <v>10.050000000000001</v>
      </c>
      <c r="T19" s="40">
        <v>12.54</v>
      </c>
      <c r="U19" s="40">
        <v>12.54</v>
      </c>
      <c r="V19" s="40">
        <v>12.54</v>
      </c>
      <c r="W19" s="40">
        <v>12.54</v>
      </c>
      <c r="X19" s="40">
        <v>12.54</v>
      </c>
      <c r="Y19" s="40">
        <v>12.54</v>
      </c>
      <c r="Z19" s="40">
        <v>12.54</v>
      </c>
      <c r="AA19" s="40">
        <v>12.54</v>
      </c>
      <c r="AB19" s="40">
        <v>12.54</v>
      </c>
      <c r="AC19" s="40">
        <v>12.99</v>
      </c>
      <c r="AD19" s="40">
        <v>14.46</v>
      </c>
      <c r="AE19" s="40">
        <v>14.46</v>
      </c>
      <c r="AF19" s="40">
        <v>16.489999999999998</v>
      </c>
      <c r="AG19" s="40">
        <v>16.489999999999998</v>
      </c>
      <c r="AH19" s="40">
        <v>17.11</v>
      </c>
      <c r="AI19" s="40">
        <v>17.14</v>
      </c>
      <c r="AJ19" s="37"/>
    </row>
    <row r="20" spans="1:36" x14ac:dyDescent="0.25">
      <c r="A20" s="42" t="s">
        <v>223</v>
      </c>
      <c r="B20" s="40">
        <v>1</v>
      </c>
      <c r="C20" s="40">
        <v>1</v>
      </c>
      <c r="D20" s="40">
        <v>1</v>
      </c>
      <c r="E20" s="40">
        <v>1</v>
      </c>
      <c r="F20" s="40">
        <v>1</v>
      </c>
      <c r="G20" s="40">
        <v>1</v>
      </c>
      <c r="H20" s="40">
        <v>1</v>
      </c>
      <c r="I20" s="40">
        <v>1</v>
      </c>
      <c r="J20" s="40">
        <v>1</v>
      </c>
      <c r="K20" s="40">
        <v>1</v>
      </c>
      <c r="L20" s="40">
        <v>1</v>
      </c>
      <c r="M20" s="40">
        <v>1</v>
      </c>
      <c r="N20" s="40">
        <v>1</v>
      </c>
      <c r="O20" s="40">
        <v>1</v>
      </c>
      <c r="P20" s="40">
        <v>1</v>
      </c>
      <c r="Q20" s="40">
        <v>2</v>
      </c>
      <c r="R20" s="40">
        <v>2</v>
      </c>
      <c r="S20" s="40">
        <v>3</v>
      </c>
      <c r="T20" s="40">
        <v>3</v>
      </c>
      <c r="U20" s="40">
        <v>3</v>
      </c>
      <c r="V20" s="40">
        <v>3</v>
      </c>
      <c r="W20" s="40">
        <v>3</v>
      </c>
      <c r="X20" s="40">
        <v>3</v>
      </c>
      <c r="Y20" s="40">
        <v>3</v>
      </c>
      <c r="Z20" s="40">
        <v>3</v>
      </c>
      <c r="AA20" s="40">
        <v>3</v>
      </c>
      <c r="AB20" s="40">
        <v>3</v>
      </c>
      <c r="AC20" s="40">
        <v>3</v>
      </c>
      <c r="AD20" s="40">
        <v>3</v>
      </c>
      <c r="AE20" s="40">
        <v>3</v>
      </c>
      <c r="AF20" s="40">
        <v>3</v>
      </c>
      <c r="AG20" s="40">
        <v>6</v>
      </c>
      <c r="AH20" s="40">
        <v>8</v>
      </c>
      <c r="AI20" s="40">
        <v>10</v>
      </c>
      <c r="AJ20" s="37"/>
    </row>
    <row r="21" spans="1:36" x14ac:dyDescent="0.25">
      <c r="A21" s="42" t="s">
        <v>224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1</v>
      </c>
      <c r="AB21" s="40">
        <v>2</v>
      </c>
      <c r="AC21" s="40">
        <v>4</v>
      </c>
      <c r="AD21" s="40">
        <v>4</v>
      </c>
      <c r="AE21" s="40">
        <v>5</v>
      </c>
      <c r="AF21" s="40">
        <v>8</v>
      </c>
      <c r="AG21" s="40">
        <v>14.41</v>
      </c>
      <c r="AH21" s="40">
        <v>14.41</v>
      </c>
      <c r="AI21" s="40">
        <v>14.41</v>
      </c>
      <c r="AJ21" s="37"/>
    </row>
    <row r="22" spans="1:36" x14ac:dyDescent="0.25">
      <c r="A22" s="42" t="s">
        <v>225</v>
      </c>
      <c r="B22" s="40">
        <v>6.3</v>
      </c>
      <c r="C22" s="40">
        <v>6.3</v>
      </c>
      <c r="D22" s="40">
        <v>6.3</v>
      </c>
      <c r="E22" s="40">
        <v>6.3</v>
      </c>
      <c r="F22" s="40">
        <v>6.3</v>
      </c>
      <c r="G22" s="40">
        <v>6.3</v>
      </c>
      <c r="H22" s="40">
        <v>6.3</v>
      </c>
      <c r="I22" s="40">
        <v>11.5</v>
      </c>
      <c r="J22" s="40">
        <v>11.5</v>
      </c>
      <c r="K22" s="40">
        <v>15.5</v>
      </c>
      <c r="L22" s="40">
        <v>15.5</v>
      </c>
      <c r="M22" s="40">
        <v>15.5</v>
      </c>
      <c r="N22" s="40">
        <v>15.5</v>
      </c>
      <c r="O22" s="40">
        <v>15.5</v>
      </c>
      <c r="P22" s="40">
        <v>15.5</v>
      </c>
      <c r="Q22" s="40">
        <v>15.5</v>
      </c>
      <c r="R22" s="40">
        <v>15.5</v>
      </c>
      <c r="S22" s="40">
        <v>15.5</v>
      </c>
      <c r="T22" s="40">
        <v>15.5</v>
      </c>
      <c r="U22" s="40">
        <v>15.5</v>
      </c>
      <c r="V22" s="40">
        <v>15.5</v>
      </c>
      <c r="W22" s="40">
        <v>15.5</v>
      </c>
      <c r="X22" s="40">
        <v>15.5</v>
      </c>
      <c r="Y22" s="40">
        <v>15.5</v>
      </c>
      <c r="Z22" s="40">
        <v>15.5</v>
      </c>
      <c r="AA22" s="40">
        <v>15.5</v>
      </c>
      <c r="AB22" s="40">
        <v>15.5</v>
      </c>
      <c r="AC22" s="40">
        <v>15.5</v>
      </c>
      <c r="AD22" s="40">
        <v>15.5</v>
      </c>
      <c r="AE22" s="40">
        <v>19</v>
      </c>
      <c r="AF22" s="40">
        <v>19</v>
      </c>
      <c r="AG22" s="40">
        <v>59.32</v>
      </c>
      <c r="AH22" s="40">
        <v>59.32</v>
      </c>
      <c r="AI22" s="40">
        <v>60.35</v>
      </c>
      <c r="AJ22" s="37"/>
    </row>
    <row r="23" spans="1:36" x14ac:dyDescent="0.25">
      <c r="A23" s="42" t="s">
        <v>226</v>
      </c>
      <c r="B23" s="40">
        <v>32</v>
      </c>
      <c r="C23" s="40">
        <v>32</v>
      </c>
      <c r="D23" s="40">
        <v>32</v>
      </c>
      <c r="E23" s="40">
        <v>32</v>
      </c>
      <c r="F23" s="40">
        <v>32</v>
      </c>
      <c r="G23" s="40">
        <v>32</v>
      </c>
      <c r="H23" s="40">
        <v>32</v>
      </c>
      <c r="I23" s="40">
        <v>32.700000000000003</v>
      </c>
      <c r="J23" s="40">
        <v>35.6</v>
      </c>
      <c r="K23" s="40">
        <v>38.299999999999997</v>
      </c>
      <c r="L23" s="40">
        <v>41.8</v>
      </c>
      <c r="M23" s="40">
        <v>41.8</v>
      </c>
      <c r="N23" s="40">
        <v>41.8</v>
      </c>
      <c r="O23" s="40">
        <v>41.95</v>
      </c>
      <c r="P23" s="40">
        <v>42.4</v>
      </c>
      <c r="Q23" s="40">
        <v>42.4</v>
      </c>
      <c r="R23" s="40">
        <v>42.4</v>
      </c>
      <c r="S23" s="40">
        <v>42.4</v>
      </c>
      <c r="T23" s="40">
        <v>42.4</v>
      </c>
      <c r="U23" s="40">
        <v>42.9</v>
      </c>
      <c r="V23" s="40">
        <v>42.9</v>
      </c>
      <c r="W23" s="40">
        <v>42.9</v>
      </c>
      <c r="X23" s="40">
        <v>42.9</v>
      </c>
      <c r="Y23" s="40">
        <v>42.9</v>
      </c>
      <c r="Z23" s="40">
        <v>44.7</v>
      </c>
      <c r="AA23" s="40">
        <v>44.7</v>
      </c>
      <c r="AB23" s="40">
        <v>44.7</v>
      </c>
      <c r="AC23" s="40">
        <v>44.7</v>
      </c>
      <c r="AD23" s="40">
        <v>44.7</v>
      </c>
      <c r="AE23" s="40">
        <v>45.3</v>
      </c>
      <c r="AF23" s="40">
        <v>46.5</v>
      </c>
      <c r="AG23" s="40">
        <v>48.9</v>
      </c>
      <c r="AH23" s="40">
        <v>49.5</v>
      </c>
      <c r="AI23" s="40">
        <v>49.5</v>
      </c>
      <c r="AJ23" s="37"/>
    </row>
    <row r="24" spans="1:36" x14ac:dyDescent="0.25">
      <c r="A24" s="42" t="s">
        <v>227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0.5</v>
      </c>
      <c r="R24" s="40">
        <v>1</v>
      </c>
      <c r="S24" s="40">
        <v>1</v>
      </c>
      <c r="T24" s="40">
        <v>1.5</v>
      </c>
      <c r="U24" s="40">
        <v>2</v>
      </c>
      <c r="V24" s="40">
        <v>2</v>
      </c>
      <c r="W24" s="40">
        <v>2.5</v>
      </c>
      <c r="X24" s="40">
        <v>3</v>
      </c>
      <c r="Y24" s="40">
        <v>3.5</v>
      </c>
      <c r="Z24" s="40">
        <v>4</v>
      </c>
      <c r="AA24" s="40">
        <v>5</v>
      </c>
      <c r="AB24" s="40">
        <v>6</v>
      </c>
      <c r="AC24" s="40">
        <v>7</v>
      </c>
      <c r="AD24" s="40">
        <v>7</v>
      </c>
      <c r="AE24" s="40">
        <v>8</v>
      </c>
      <c r="AF24" s="40">
        <v>9</v>
      </c>
      <c r="AG24" s="40">
        <v>10</v>
      </c>
      <c r="AH24" s="40">
        <v>10</v>
      </c>
      <c r="AI24" s="40">
        <v>10</v>
      </c>
      <c r="AJ24" s="37"/>
    </row>
    <row r="25" spans="1:36" s="48" customFormat="1" x14ac:dyDescent="0.25">
      <c r="A25" s="47" t="s">
        <v>696</v>
      </c>
      <c r="B25" s="35">
        <f t="shared" ref="B25:AJ25" si="0">SUM(B2:B24)</f>
        <v>150.88999999999999</v>
      </c>
      <c r="C25" s="35">
        <f t="shared" si="0"/>
        <v>150.88999999999999</v>
      </c>
      <c r="D25" s="35">
        <f t="shared" si="0"/>
        <v>150.88999999999999</v>
      </c>
      <c r="E25" s="35">
        <f t="shared" si="0"/>
        <v>150.88999999999999</v>
      </c>
      <c r="F25" s="35">
        <f t="shared" si="0"/>
        <v>172.35000000000002</v>
      </c>
      <c r="G25" s="35">
        <f t="shared" si="0"/>
        <v>311.95000000000005</v>
      </c>
      <c r="H25" s="35">
        <f t="shared" si="0"/>
        <v>315.54000000000002</v>
      </c>
      <c r="I25" s="35">
        <f t="shared" si="0"/>
        <v>322.89999999999998</v>
      </c>
      <c r="J25" s="35">
        <f t="shared" si="0"/>
        <v>328.57000000000005</v>
      </c>
      <c r="K25" s="35">
        <f t="shared" si="0"/>
        <v>339.65</v>
      </c>
      <c r="L25" s="35">
        <f t="shared" si="0"/>
        <v>346.42</v>
      </c>
      <c r="M25" s="35">
        <f t="shared" si="0"/>
        <v>351.62999999999994</v>
      </c>
      <c r="N25" s="35">
        <f t="shared" si="0"/>
        <v>357.48999999999995</v>
      </c>
      <c r="O25" s="35">
        <f t="shared" si="0"/>
        <v>367.1099999999999</v>
      </c>
      <c r="P25" s="35">
        <f t="shared" si="0"/>
        <v>375.63999999999987</v>
      </c>
      <c r="Q25" s="35">
        <f t="shared" si="0"/>
        <v>385.20999999999992</v>
      </c>
      <c r="R25" s="35">
        <f t="shared" si="0"/>
        <v>393.90999999999997</v>
      </c>
      <c r="S25" s="35">
        <f t="shared" si="0"/>
        <v>408.78</v>
      </c>
      <c r="T25" s="35">
        <f t="shared" si="0"/>
        <v>422.23</v>
      </c>
      <c r="U25" s="35">
        <f t="shared" si="0"/>
        <v>441.69999999999993</v>
      </c>
      <c r="V25" s="35">
        <f t="shared" si="0"/>
        <v>457.25999999999993</v>
      </c>
      <c r="W25" s="35">
        <f t="shared" si="0"/>
        <v>471.82999999999993</v>
      </c>
      <c r="X25" s="35">
        <f t="shared" si="0"/>
        <v>487.13</v>
      </c>
      <c r="Y25" s="35">
        <f t="shared" si="0"/>
        <v>622.29999999999984</v>
      </c>
      <c r="Z25" s="35">
        <f t="shared" si="0"/>
        <v>640.39999999999986</v>
      </c>
      <c r="AA25" s="35">
        <f t="shared" si="0"/>
        <v>652.8499999999998</v>
      </c>
      <c r="AB25" s="35">
        <f t="shared" si="0"/>
        <v>682.39999999999986</v>
      </c>
      <c r="AC25" s="35">
        <f t="shared" si="0"/>
        <v>693.3599999999999</v>
      </c>
      <c r="AD25" s="35">
        <f t="shared" si="0"/>
        <v>710.11000000000013</v>
      </c>
      <c r="AE25" s="35">
        <f t="shared" si="0"/>
        <v>744.36000000000013</v>
      </c>
      <c r="AF25" s="35">
        <f t="shared" si="0"/>
        <v>782.89000000000033</v>
      </c>
      <c r="AG25" s="35">
        <f t="shared" si="0"/>
        <v>868.62000000000023</v>
      </c>
      <c r="AH25" s="35">
        <f t="shared" si="0"/>
        <v>892.40800000000013</v>
      </c>
      <c r="AI25" s="35">
        <f t="shared" si="0"/>
        <v>909.17500000000007</v>
      </c>
      <c r="AJ25" s="35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41"/>
  <sheetViews>
    <sheetView zoomScale="70" zoomScaleNormal="70" workbookViewId="0">
      <selection activeCell="B2" sqref="B2:AJ38"/>
    </sheetView>
  </sheetViews>
  <sheetFormatPr defaultRowHeight="14.25" x14ac:dyDescent="0.25"/>
  <cols>
    <col min="1" max="1" width="31" style="22" customWidth="1"/>
    <col min="2" max="5" width="7.140625" style="22" bestFit="1" customWidth="1"/>
    <col min="6" max="14" width="8.5703125" style="22" bestFit="1" customWidth="1"/>
    <col min="15" max="15" width="9.28515625" style="22" bestFit="1" customWidth="1"/>
    <col min="16" max="22" width="8.5703125" style="22" bestFit="1" customWidth="1"/>
    <col min="23" max="23" width="8.140625" style="22" bestFit="1" customWidth="1"/>
    <col min="24" max="35" width="8.5703125" style="22" bestFit="1" customWidth="1"/>
    <col min="36" max="36" width="7.140625" style="22" bestFit="1" customWidth="1"/>
    <col min="37" max="16384" width="9.140625" style="22"/>
  </cols>
  <sheetData>
    <row r="1" spans="1:36" ht="17.25" x14ac:dyDescent="0.25">
      <c r="A1" s="20" t="s">
        <v>7</v>
      </c>
      <c r="B1" s="44" t="s">
        <v>149</v>
      </c>
      <c r="C1" s="44" t="s">
        <v>150</v>
      </c>
      <c r="D1" s="44" t="s">
        <v>151</v>
      </c>
      <c r="E1" s="44" t="s">
        <v>152</v>
      </c>
      <c r="F1" s="44" t="s">
        <v>153</v>
      </c>
      <c r="G1" s="44" t="s">
        <v>154</v>
      </c>
      <c r="H1" s="44" t="s">
        <v>155</v>
      </c>
      <c r="I1" s="44" t="s">
        <v>156</v>
      </c>
      <c r="J1" s="44" t="s">
        <v>157</v>
      </c>
      <c r="K1" s="44" t="s">
        <v>158</v>
      </c>
      <c r="L1" s="44" t="s">
        <v>159</v>
      </c>
      <c r="M1" s="44" t="s">
        <v>160</v>
      </c>
      <c r="N1" s="44" t="s">
        <v>161</v>
      </c>
      <c r="O1" s="44" t="s">
        <v>162</v>
      </c>
      <c r="P1" s="44" t="s">
        <v>163</v>
      </c>
      <c r="Q1" s="44" t="s">
        <v>164</v>
      </c>
      <c r="R1" s="44" t="s">
        <v>165</v>
      </c>
      <c r="S1" s="44" t="s">
        <v>166</v>
      </c>
      <c r="T1" s="44" t="s">
        <v>167</v>
      </c>
      <c r="U1" s="44" t="s">
        <v>168</v>
      </c>
      <c r="V1" s="44" t="s">
        <v>169</v>
      </c>
      <c r="W1" s="44" t="s">
        <v>170</v>
      </c>
      <c r="X1" s="44" t="s">
        <v>171</v>
      </c>
      <c r="Y1" s="44" t="s">
        <v>172</v>
      </c>
      <c r="Z1" s="44" t="s">
        <v>173</v>
      </c>
      <c r="AA1" s="44" t="s">
        <v>174</v>
      </c>
      <c r="AB1" s="44" t="s">
        <v>175</v>
      </c>
      <c r="AC1" s="44" t="s">
        <v>176</v>
      </c>
      <c r="AD1" s="44" t="s">
        <v>177</v>
      </c>
      <c r="AE1" s="44" t="s">
        <v>178</v>
      </c>
      <c r="AF1" s="44" t="s">
        <v>179</v>
      </c>
      <c r="AG1" s="44" t="s">
        <v>180</v>
      </c>
      <c r="AH1" s="44" t="s">
        <v>561</v>
      </c>
      <c r="AI1" s="44" t="s">
        <v>678</v>
      </c>
      <c r="AJ1" s="44" t="s">
        <v>695</v>
      </c>
    </row>
    <row r="2" spans="1:36" x14ac:dyDescent="0.25">
      <c r="A2" s="30" t="s">
        <v>255</v>
      </c>
      <c r="B2" s="40">
        <v>54</v>
      </c>
      <c r="C2" s="40">
        <v>54</v>
      </c>
      <c r="D2" s="40">
        <v>55</v>
      </c>
      <c r="E2" s="40">
        <v>56</v>
      </c>
      <c r="F2" s="40">
        <v>56</v>
      </c>
      <c r="G2" s="40">
        <v>56</v>
      </c>
      <c r="H2" s="40">
        <v>56</v>
      </c>
      <c r="I2" s="40">
        <v>57</v>
      </c>
      <c r="J2" s="40">
        <v>58</v>
      </c>
      <c r="K2" s="40">
        <v>58</v>
      </c>
      <c r="L2" s="40">
        <v>58</v>
      </c>
      <c r="M2" s="40">
        <v>59</v>
      </c>
      <c r="N2" s="40">
        <v>59</v>
      </c>
      <c r="O2" s="40">
        <v>59</v>
      </c>
      <c r="P2" s="40">
        <v>60</v>
      </c>
      <c r="Q2" s="40">
        <v>61</v>
      </c>
      <c r="R2" s="40">
        <v>61</v>
      </c>
      <c r="S2" s="40">
        <v>62</v>
      </c>
      <c r="T2" s="40">
        <v>62</v>
      </c>
      <c r="U2" s="40">
        <v>63</v>
      </c>
      <c r="V2" s="40">
        <v>65</v>
      </c>
      <c r="W2" s="40">
        <v>67</v>
      </c>
      <c r="X2" s="40">
        <v>70</v>
      </c>
      <c r="Y2" s="40">
        <v>75</v>
      </c>
      <c r="Z2" s="40">
        <v>79</v>
      </c>
      <c r="AA2" s="40">
        <v>83</v>
      </c>
      <c r="AB2" s="40">
        <v>86</v>
      </c>
      <c r="AC2" s="40" t="s">
        <v>627</v>
      </c>
      <c r="AD2" s="40">
        <v>86</v>
      </c>
      <c r="AE2" s="40">
        <v>87</v>
      </c>
      <c r="AF2" s="40">
        <v>87</v>
      </c>
      <c r="AG2" s="40">
        <v>87</v>
      </c>
      <c r="AH2" s="40">
        <v>88.11</v>
      </c>
      <c r="AI2" s="40">
        <v>88.6</v>
      </c>
      <c r="AJ2" s="40"/>
    </row>
    <row r="3" spans="1:36" x14ac:dyDescent="0.25">
      <c r="A3" s="30" t="s">
        <v>256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41">
        <v>15.5</v>
      </c>
      <c r="Q3" s="41">
        <v>15.74</v>
      </c>
      <c r="R3" s="41">
        <v>15.74</v>
      </c>
      <c r="S3" s="41">
        <v>15.74</v>
      </c>
      <c r="T3" s="41">
        <v>15.74</v>
      </c>
      <c r="U3" s="41">
        <v>15.74</v>
      </c>
      <c r="V3" s="41">
        <v>15.74</v>
      </c>
      <c r="W3" s="41">
        <v>15.74</v>
      </c>
      <c r="X3" s="41">
        <v>16.09</v>
      </c>
      <c r="Y3" s="41">
        <v>16.86</v>
      </c>
      <c r="Z3" s="41">
        <v>17.59</v>
      </c>
      <c r="AA3" s="41">
        <v>17.59</v>
      </c>
      <c r="AB3" s="41">
        <v>18.010000000000002</v>
      </c>
      <c r="AC3" s="41">
        <v>18.010000000000002</v>
      </c>
      <c r="AD3" s="41">
        <v>18.010000000000002</v>
      </c>
      <c r="AE3" s="41">
        <v>20.32</v>
      </c>
      <c r="AF3" s="41">
        <v>20.32</v>
      </c>
      <c r="AG3" s="41">
        <v>20.32</v>
      </c>
      <c r="AH3" s="41">
        <v>20.32</v>
      </c>
      <c r="AI3" s="41">
        <v>20.32</v>
      </c>
      <c r="AJ3" s="40"/>
    </row>
    <row r="4" spans="1:36" x14ac:dyDescent="0.25">
      <c r="A4" s="30" t="s">
        <v>257</v>
      </c>
      <c r="B4" s="40">
        <v>9.5</v>
      </c>
      <c r="C4" s="40">
        <v>9.5</v>
      </c>
      <c r="D4" s="40">
        <v>9.5</v>
      </c>
      <c r="E4" s="40">
        <v>9.5</v>
      </c>
      <c r="F4" s="40">
        <v>9.5</v>
      </c>
      <c r="G4" s="40">
        <v>9.5</v>
      </c>
      <c r="H4" s="40">
        <v>9.5</v>
      </c>
      <c r="I4" s="40">
        <v>9.5</v>
      </c>
      <c r="J4" s="40">
        <v>9.5</v>
      </c>
      <c r="K4" s="40">
        <v>10.199999999999999</v>
      </c>
      <c r="L4" s="40">
        <v>10.35</v>
      </c>
      <c r="M4" s="40">
        <v>10.35</v>
      </c>
      <c r="N4" s="40">
        <v>10.35</v>
      </c>
      <c r="O4" s="40">
        <v>10.35</v>
      </c>
      <c r="P4" s="40">
        <v>14.55</v>
      </c>
      <c r="Q4" s="40">
        <v>14.55</v>
      </c>
      <c r="R4" s="40">
        <v>20.14</v>
      </c>
      <c r="S4" s="40">
        <v>20.14</v>
      </c>
      <c r="T4" s="40">
        <v>20.14</v>
      </c>
      <c r="U4" s="40">
        <v>20.14</v>
      </c>
      <c r="V4" s="40">
        <v>20.14</v>
      </c>
      <c r="W4" s="40">
        <v>20.14</v>
      </c>
      <c r="X4" s="40">
        <v>21.33</v>
      </c>
      <c r="Y4" s="40">
        <v>21.33</v>
      </c>
      <c r="Z4" s="40">
        <v>21.33</v>
      </c>
      <c r="AA4" s="40">
        <v>21.33</v>
      </c>
      <c r="AB4" s="40">
        <v>21.33</v>
      </c>
      <c r="AC4" s="40">
        <v>21.33</v>
      </c>
      <c r="AD4" s="40">
        <v>22.52</v>
      </c>
      <c r="AE4" s="40">
        <v>22.52</v>
      </c>
      <c r="AF4" s="40">
        <v>23.07</v>
      </c>
      <c r="AG4" s="40">
        <v>23.62</v>
      </c>
      <c r="AH4" s="40">
        <v>26.27</v>
      </c>
      <c r="AI4" s="40">
        <v>27.3</v>
      </c>
      <c r="AJ4" s="40"/>
    </row>
    <row r="5" spans="1:36" x14ac:dyDescent="0.25">
      <c r="A5" s="30" t="s">
        <v>258</v>
      </c>
      <c r="B5" s="40"/>
      <c r="C5" s="40"/>
      <c r="D5" s="40"/>
      <c r="E5" s="40"/>
      <c r="F5" s="40"/>
      <c r="G5" s="40"/>
      <c r="H5" s="40">
        <v>75</v>
      </c>
      <c r="I5" s="40">
        <v>77.72</v>
      </c>
      <c r="J5" s="40">
        <v>80.44</v>
      </c>
      <c r="K5" s="40">
        <v>83.16</v>
      </c>
      <c r="L5" s="40">
        <v>85.88</v>
      </c>
      <c r="M5" s="40">
        <v>88.6</v>
      </c>
      <c r="N5" s="40">
        <v>91.32</v>
      </c>
      <c r="O5" s="40">
        <v>94.04</v>
      </c>
      <c r="P5" s="40">
        <v>96.76</v>
      </c>
      <c r="Q5" s="40">
        <v>99.48</v>
      </c>
      <c r="R5" s="40">
        <v>102.2</v>
      </c>
      <c r="S5" s="40">
        <v>104.92</v>
      </c>
      <c r="T5" s="40">
        <v>107.64</v>
      </c>
      <c r="U5" s="40">
        <v>110.36</v>
      </c>
      <c r="V5" s="40">
        <v>113.08</v>
      </c>
      <c r="W5" s="40">
        <v>115.8</v>
      </c>
      <c r="X5" s="40">
        <v>118.52</v>
      </c>
      <c r="Y5" s="40">
        <v>121.24</v>
      </c>
      <c r="Z5" s="40">
        <v>123.96</v>
      </c>
      <c r="AA5" s="40">
        <v>126.68</v>
      </c>
      <c r="AB5" s="40">
        <v>129.4</v>
      </c>
      <c r="AC5" s="40">
        <v>132.12</v>
      </c>
      <c r="AD5" s="40">
        <v>134.84</v>
      </c>
      <c r="AE5" s="40">
        <v>137.56</v>
      </c>
      <c r="AF5" s="40">
        <v>140.28</v>
      </c>
      <c r="AG5" s="40">
        <v>143</v>
      </c>
      <c r="AH5" s="40">
        <v>143.34</v>
      </c>
      <c r="AI5" s="40">
        <v>143.69</v>
      </c>
      <c r="AJ5" s="40"/>
    </row>
    <row r="6" spans="1:36" x14ac:dyDescent="0.25">
      <c r="A6" s="30" t="s">
        <v>259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40">
        <v>98</v>
      </c>
      <c r="AD6" s="40">
        <v>101</v>
      </c>
      <c r="AE6" s="40">
        <v>104</v>
      </c>
      <c r="AF6" s="40">
        <v>107</v>
      </c>
      <c r="AG6" s="40">
        <v>111</v>
      </c>
      <c r="AH6" s="40">
        <v>111</v>
      </c>
      <c r="AI6" s="40">
        <v>113</v>
      </c>
      <c r="AJ6" s="40"/>
    </row>
    <row r="7" spans="1:36" x14ac:dyDescent="0.25">
      <c r="A7" s="30" t="s">
        <v>260</v>
      </c>
      <c r="B7" s="40">
        <v>10.445</v>
      </c>
      <c r="C7" s="40">
        <v>11.34</v>
      </c>
      <c r="D7" s="40">
        <v>11.34</v>
      </c>
      <c r="E7" s="40">
        <v>11.337</v>
      </c>
      <c r="F7" s="40">
        <v>11.337</v>
      </c>
      <c r="G7" s="40">
        <v>12.978999999999999</v>
      </c>
      <c r="H7" s="40">
        <v>14.3</v>
      </c>
      <c r="I7" s="40">
        <v>15.621</v>
      </c>
      <c r="J7" s="40">
        <v>17.664999999999999</v>
      </c>
      <c r="K7" s="40">
        <v>25.242000000000001</v>
      </c>
      <c r="L7" s="40">
        <v>37.61</v>
      </c>
      <c r="M7" s="40">
        <v>43.2</v>
      </c>
      <c r="N7" s="40">
        <v>50.095999999999997</v>
      </c>
      <c r="O7" s="40">
        <v>51.246000000000002</v>
      </c>
      <c r="P7" s="40">
        <v>53.094999999999999</v>
      </c>
      <c r="Q7" s="40">
        <v>54.186999999999998</v>
      </c>
      <c r="R7" s="40">
        <v>56.104999999999997</v>
      </c>
      <c r="S7" s="40">
        <v>59.06</v>
      </c>
      <c r="T7" s="40">
        <v>63.67</v>
      </c>
      <c r="U7" s="40">
        <v>63.67</v>
      </c>
      <c r="V7" s="40">
        <v>63.67</v>
      </c>
      <c r="W7" s="40">
        <v>63.67</v>
      </c>
      <c r="X7" s="40">
        <v>63.67</v>
      </c>
      <c r="Y7" s="40">
        <v>63.67</v>
      </c>
      <c r="Z7" s="40">
        <v>63.67</v>
      </c>
      <c r="AA7" s="40">
        <v>63.67</v>
      </c>
      <c r="AB7" s="40">
        <v>63.67</v>
      </c>
      <c r="AC7" s="40">
        <v>63.67</v>
      </c>
      <c r="AD7" s="40">
        <v>63.673999999999999</v>
      </c>
      <c r="AE7" s="40">
        <v>63.673999999999999</v>
      </c>
      <c r="AF7" s="40">
        <v>64.099999999999994</v>
      </c>
      <c r="AG7" s="40">
        <v>64.239999999999995</v>
      </c>
      <c r="AH7" s="40">
        <v>64.58</v>
      </c>
      <c r="AI7" s="40">
        <v>67.08</v>
      </c>
      <c r="AJ7" s="40"/>
    </row>
    <row r="8" spans="1:36" x14ac:dyDescent="0.25">
      <c r="A8" s="30" t="s">
        <v>261</v>
      </c>
      <c r="B8" s="40">
        <v>40</v>
      </c>
      <c r="C8" s="40">
        <v>40</v>
      </c>
      <c r="D8" s="40">
        <v>40</v>
      </c>
      <c r="E8" s="40">
        <v>40</v>
      </c>
      <c r="F8" s="40">
        <v>40</v>
      </c>
      <c r="G8" s="40">
        <v>40</v>
      </c>
      <c r="H8" s="40">
        <v>40</v>
      </c>
      <c r="I8" s="40">
        <v>40</v>
      </c>
      <c r="J8" s="40">
        <v>40</v>
      </c>
      <c r="K8" s="40">
        <v>40</v>
      </c>
      <c r="L8" s="40">
        <v>40</v>
      </c>
      <c r="M8" s="40">
        <v>40</v>
      </c>
      <c r="N8" s="40">
        <v>40</v>
      </c>
      <c r="O8" s="40">
        <v>40</v>
      </c>
      <c r="P8" s="40">
        <v>40</v>
      </c>
      <c r="Q8" s="40">
        <v>40</v>
      </c>
      <c r="R8" s="40">
        <v>40</v>
      </c>
      <c r="S8" s="40">
        <v>40</v>
      </c>
      <c r="T8" s="40">
        <v>40</v>
      </c>
      <c r="U8" s="40">
        <v>40</v>
      </c>
      <c r="V8" s="40">
        <v>40</v>
      </c>
      <c r="W8" s="40">
        <v>40</v>
      </c>
      <c r="X8" s="40">
        <v>40</v>
      </c>
      <c r="Y8" s="40">
        <v>40</v>
      </c>
      <c r="Z8" s="40">
        <v>48.98</v>
      </c>
      <c r="AA8" s="40">
        <v>48.98</v>
      </c>
      <c r="AB8" s="40">
        <v>48.98</v>
      </c>
      <c r="AC8" s="40">
        <v>60.014000000000003</v>
      </c>
      <c r="AD8" s="40">
        <v>60.014000000000003</v>
      </c>
      <c r="AE8" s="40">
        <v>60.014000000000003</v>
      </c>
      <c r="AF8" s="40">
        <v>61.35</v>
      </c>
      <c r="AG8" s="40">
        <v>62.362000000000002</v>
      </c>
      <c r="AH8" s="40">
        <v>62.362000000000002</v>
      </c>
      <c r="AI8" s="40">
        <v>63.35</v>
      </c>
      <c r="AJ8" s="40"/>
    </row>
    <row r="9" spans="1:36" x14ac:dyDescent="0.25">
      <c r="A9" s="30" t="s">
        <v>262</v>
      </c>
      <c r="B9" s="40"/>
      <c r="C9" s="40"/>
      <c r="D9" s="40"/>
      <c r="E9" s="40"/>
      <c r="F9" s="40"/>
      <c r="G9" s="40"/>
      <c r="H9" s="40">
        <v>29.87</v>
      </c>
      <c r="I9" s="40"/>
      <c r="J9" s="40"/>
      <c r="K9" s="40"/>
      <c r="L9" s="40"/>
      <c r="M9" s="40"/>
      <c r="N9" s="40"/>
      <c r="O9" s="40"/>
      <c r="P9" s="40"/>
      <c r="Q9" s="40"/>
      <c r="R9" s="40">
        <v>54.13</v>
      </c>
      <c r="S9" s="40">
        <v>54.13</v>
      </c>
      <c r="T9" s="40">
        <v>54.13</v>
      </c>
      <c r="U9" s="40">
        <v>54.13</v>
      </c>
      <c r="V9" s="40">
        <v>54.13</v>
      </c>
      <c r="W9" s="40">
        <v>54.13</v>
      </c>
      <c r="X9" s="72">
        <v>54.13</v>
      </c>
      <c r="Y9" s="72">
        <v>45.75</v>
      </c>
      <c r="Z9" s="40">
        <v>46.22</v>
      </c>
      <c r="AA9" s="40">
        <v>46.86</v>
      </c>
      <c r="AB9" s="40">
        <v>47.26</v>
      </c>
      <c r="AC9" s="40">
        <v>47.46</v>
      </c>
      <c r="AD9" s="40">
        <v>48.29</v>
      </c>
      <c r="AE9" s="40">
        <v>48.39</v>
      </c>
      <c r="AF9" s="40">
        <v>48.39</v>
      </c>
      <c r="AG9" s="40">
        <v>48.3</v>
      </c>
      <c r="AH9" s="40">
        <v>49.86</v>
      </c>
      <c r="AI9" s="40">
        <v>50.3</v>
      </c>
      <c r="AJ9" s="40"/>
    </row>
    <row r="10" spans="1:36" x14ac:dyDescent="0.25">
      <c r="A10" s="23" t="s">
        <v>263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40"/>
    </row>
    <row r="11" spans="1:36" x14ac:dyDescent="0.25">
      <c r="A11" s="30" t="s">
        <v>264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40">
        <v>22.19</v>
      </c>
      <c r="AB11" s="40">
        <v>24.48</v>
      </c>
      <c r="AC11" s="40">
        <v>24.48</v>
      </c>
      <c r="AD11" s="40">
        <v>24.48</v>
      </c>
      <c r="AE11" s="40">
        <v>25.11</v>
      </c>
      <c r="AF11" s="40">
        <v>25.59</v>
      </c>
      <c r="AG11" s="40">
        <v>25.59</v>
      </c>
      <c r="AH11" s="40">
        <v>25.59</v>
      </c>
      <c r="AI11" s="40">
        <v>26.55</v>
      </c>
      <c r="AJ11" s="40"/>
    </row>
    <row r="12" spans="1:36" x14ac:dyDescent="0.25">
      <c r="A12" s="30" t="s">
        <v>265</v>
      </c>
      <c r="B12" s="40">
        <v>38</v>
      </c>
      <c r="C12" s="40">
        <v>38</v>
      </c>
      <c r="D12" s="40">
        <v>38</v>
      </c>
      <c r="E12" s="40">
        <v>38</v>
      </c>
      <c r="F12" s="40">
        <v>38</v>
      </c>
      <c r="G12" s="40">
        <v>38</v>
      </c>
      <c r="H12" s="40">
        <v>38</v>
      </c>
      <c r="I12" s="40">
        <v>38</v>
      </c>
      <c r="J12" s="40">
        <v>38</v>
      </c>
      <c r="K12" s="40">
        <v>38</v>
      </c>
      <c r="L12" s="40">
        <v>43</v>
      </c>
      <c r="M12" s="40">
        <v>43</v>
      </c>
      <c r="N12" s="40">
        <v>43</v>
      </c>
      <c r="O12" s="40">
        <v>46</v>
      </c>
      <c r="P12" s="40">
        <v>46</v>
      </c>
      <c r="Q12" s="40">
        <v>46</v>
      </c>
      <c r="R12" s="40">
        <v>46</v>
      </c>
      <c r="S12" s="40">
        <v>46</v>
      </c>
      <c r="T12" s="40">
        <v>46</v>
      </c>
      <c r="U12" s="40">
        <v>46</v>
      </c>
      <c r="V12" s="40">
        <v>46</v>
      </c>
      <c r="W12" s="40">
        <v>46</v>
      </c>
      <c r="X12" s="40">
        <v>46</v>
      </c>
      <c r="Y12" s="40">
        <v>46</v>
      </c>
      <c r="Z12" s="40">
        <v>48</v>
      </c>
      <c r="AA12" s="40">
        <v>49.34</v>
      </c>
      <c r="AB12" s="40">
        <v>49.34</v>
      </c>
      <c r="AC12" s="40">
        <v>50</v>
      </c>
      <c r="AD12" s="40">
        <v>50</v>
      </c>
      <c r="AE12" s="40">
        <v>58</v>
      </c>
      <c r="AF12" s="40">
        <v>58</v>
      </c>
      <c r="AG12" s="40">
        <v>58</v>
      </c>
      <c r="AH12" s="40">
        <v>58</v>
      </c>
      <c r="AI12" s="40">
        <v>58</v>
      </c>
      <c r="AJ12" s="40"/>
    </row>
    <row r="13" spans="1:36" x14ac:dyDescent="0.25">
      <c r="A13" s="30" t="s">
        <v>266</v>
      </c>
      <c r="B13" s="40">
        <v>4.6070000000000002</v>
      </c>
      <c r="C13" s="40">
        <v>4.6070000000000002</v>
      </c>
      <c r="D13" s="40">
        <v>4.6070000000000002</v>
      </c>
      <c r="E13" s="40">
        <v>4.6070000000000002</v>
      </c>
      <c r="F13" s="40">
        <v>4.6070000000000002</v>
      </c>
      <c r="G13" s="40">
        <v>4.6070000000000002</v>
      </c>
      <c r="H13" s="40">
        <v>5.3680000000000003</v>
      </c>
      <c r="I13" s="40">
        <v>5.3680000000000003</v>
      </c>
      <c r="J13" s="40">
        <v>5.3680000000000003</v>
      </c>
      <c r="K13" s="40">
        <v>6.3170000000000002</v>
      </c>
      <c r="L13" s="40">
        <v>7.2009999999999996</v>
      </c>
      <c r="M13" s="40">
        <v>8.8290000000000006</v>
      </c>
      <c r="N13" s="40">
        <v>10.423999999999999</v>
      </c>
      <c r="O13" s="40">
        <v>13.183999999999999</v>
      </c>
      <c r="P13" s="40">
        <v>15.326000000000001</v>
      </c>
      <c r="Q13" s="40">
        <v>36.735999999999997</v>
      </c>
      <c r="R13" s="40">
        <v>38.512</v>
      </c>
      <c r="S13" s="40">
        <v>38.904000000000003</v>
      </c>
      <c r="T13" s="40">
        <v>40.151000000000003</v>
      </c>
      <c r="U13" s="40">
        <v>41.558999999999997</v>
      </c>
      <c r="V13" s="40">
        <v>41.862000000000002</v>
      </c>
      <c r="W13" s="40">
        <v>45.112000000000002</v>
      </c>
      <c r="X13" s="40">
        <v>45.646999999999998</v>
      </c>
      <c r="Y13" s="40">
        <v>45.77</v>
      </c>
      <c r="Z13" s="40">
        <v>45.97</v>
      </c>
      <c r="AA13" s="40">
        <v>47.319000000000003</v>
      </c>
      <c r="AB13" s="40">
        <v>47.529000000000003</v>
      </c>
      <c r="AC13" s="40">
        <v>47.896999999999998</v>
      </c>
      <c r="AD13" s="40">
        <v>48.234999999999999</v>
      </c>
      <c r="AE13" s="40">
        <v>49.151000000000003</v>
      </c>
      <c r="AF13" s="40">
        <v>49.462000000000003</v>
      </c>
      <c r="AG13" s="40">
        <v>50.347999999999999</v>
      </c>
      <c r="AH13" s="40">
        <v>51.05</v>
      </c>
      <c r="AI13" s="40">
        <v>51.28</v>
      </c>
      <c r="AJ13" s="40"/>
    </row>
    <row r="14" spans="1:36" x14ac:dyDescent="0.25">
      <c r="A14" s="30" t="s">
        <v>267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>
        <v>17</v>
      </c>
      <c r="W14" s="68">
        <v>17</v>
      </c>
      <c r="X14" s="68">
        <v>17</v>
      </c>
      <c r="Y14" s="68">
        <v>17</v>
      </c>
      <c r="Z14" s="68">
        <v>17</v>
      </c>
      <c r="AA14" s="68">
        <v>17</v>
      </c>
      <c r="AB14" s="68">
        <v>17</v>
      </c>
      <c r="AC14" s="68">
        <v>19</v>
      </c>
      <c r="AD14" s="68">
        <v>19</v>
      </c>
      <c r="AE14" s="40">
        <v>19</v>
      </c>
      <c r="AF14" s="40">
        <v>19</v>
      </c>
      <c r="AG14" s="40">
        <v>19</v>
      </c>
      <c r="AH14" s="40">
        <v>19</v>
      </c>
      <c r="AI14" s="40">
        <v>19</v>
      </c>
      <c r="AJ14" s="40"/>
    </row>
    <row r="15" spans="1:36" x14ac:dyDescent="0.25">
      <c r="A15" s="30" t="s">
        <v>268</v>
      </c>
      <c r="B15" s="40">
        <v>30</v>
      </c>
      <c r="C15" s="40">
        <v>30</v>
      </c>
      <c r="D15" s="40">
        <v>30</v>
      </c>
      <c r="E15" s="40">
        <v>30</v>
      </c>
      <c r="F15" s="40">
        <v>30</v>
      </c>
      <c r="G15" s="40">
        <v>31.5</v>
      </c>
      <c r="H15" s="40">
        <v>31.75</v>
      </c>
      <c r="I15" s="40">
        <v>32</v>
      </c>
      <c r="J15" s="40">
        <v>32.5</v>
      </c>
      <c r="K15" s="40">
        <v>33</v>
      </c>
      <c r="L15" s="40">
        <v>33.75</v>
      </c>
      <c r="M15" s="40">
        <v>34</v>
      </c>
      <c r="N15" s="40">
        <v>35</v>
      </c>
      <c r="O15" s="40">
        <v>34.5</v>
      </c>
      <c r="P15" s="40">
        <v>34.5</v>
      </c>
      <c r="Q15" s="40">
        <v>34.75</v>
      </c>
      <c r="R15" s="40">
        <v>35</v>
      </c>
      <c r="S15" s="40">
        <v>35</v>
      </c>
      <c r="T15" s="40">
        <v>35.26</v>
      </c>
      <c r="U15" s="40">
        <v>35.26</v>
      </c>
      <c r="V15" s="40">
        <v>35.26</v>
      </c>
      <c r="W15" s="40">
        <v>35.56</v>
      </c>
      <c r="X15" s="40">
        <v>35.72</v>
      </c>
      <c r="Y15" s="40">
        <v>35.72</v>
      </c>
      <c r="Z15" s="40">
        <v>35.72</v>
      </c>
      <c r="AA15" s="40">
        <v>35.72</v>
      </c>
      <c r="AB15" s="40">
        <v>35.72</v>
      </c>
      <c r="AC15" s="40">
        <v>40.61</v>
      </c>
      <c r="AD15" s="40">
        <v>40.61</v>
      </c>
      <c r="AE15" s="40">
        <v>40.61</v>
      </c>
      <c r="AF15" s="40">
        <v>40.61</v>
      </c>
      <c r="AG15" s="40">
        <v>41.18</v>
      </c>
      <c r="AH15" s="40">
        <v>41.86</v>
      </c>
      <c r="AI15" s="40">
        <v>41.86</v>
      </c>
      <c r="AJ15" s="40"/>
    </row>
    <row r="16" spans="1:36" x14ac:dyDescent="0.25">
      <c r="A16" s="30" t="s">
        <v>269</v>
      </c>
      <c r="B16" s="68"/>
      <c r="C16" s="68"/>
      <c r="D16" s="68"/>
      <c r="E16" s="68"/>
      <c r="F16" s="68"/>
      <c r="G16" s="68"/>
      <c r="H16" s="40">
        <v>37.35</v>
      </c>
      <c r="I16" s="40">
        <v>37.35</v>
      </c>
      <c r="J16" s="40">
        <v>37.35</v>
      </c>
      <c r="K16" s="40">
        <v>37.691279999999999</v>
      </c>
      <c r="L16" s="40">
        <v>38.321289999999998</v>
      </c>
      <c r="M16" s="40">
        <v>38.393419999999999</v>
      </c>
      <c r="N16" s="40">
        <v>38.465499999999999</v>
      </c>
      <c r="O16" s="40">
        <v>38.516840000000002</v>
      </c>
      <c r="P16" s="40">
        <v>38.581119999999999</v>
      </c>
      <c r="Q16" s="40">
        <v>38.783679999999997</v>
      </c>
      <c r="R16" s="40">
        <v>38.85398</v>
      </c>
      <c r="S16" s="40">
        <v>39.085239999999999</v>
      </c>
      <c r="T16" s="40">
        <v>39.661470000000001</v>
      </c>
      <c r="U16" s="40">
        <v>39.929299999999998</v>
      </c>
      <c r="V16" s="40">
        <v>40.044449999999998</v>
      </c>
      <c r="W16" s="40">
        <v>40.117930000000001</v>
      </c>
      <c r="X16" s="40">
        <v>40.23509</v>
      </c>
      <c r="Y16" s="40">
        <v>40.290149999999997</v>
      </c>
      <c r="Z16" s="40">
        <v>40.383579999999995</v>
      </c>
      <c r="AA16" s="40">
        <v>40.919309999999996</v>
      </c>
      <c r="AB16" s="40">
        <v>40.919309999999996</v>
      </c>
      <c r="AC16" s="40">
        <v>41.098639999999996</v>
      </c>
      <c r="AD16" s="40">
        <v>41.360859999999995</v>
      </c>
      <c r="AE16" s="40">
        <v>41.643739999999994</v>
      </c>
      <c r="AF16" s="40">
        <v>41.643739999999994</v>
      </c>
      <c r="AG16" s="40">
        <v>48.85</v>
      </c>
      <c r="AH16" s="40">
        <v>49.24</v>
      </c>
      <c r="AI16" s="40">
        <v>49.24</v>
      </c>
      <c r="AJ16" s="40"/>
    </row>
    <row r="17" spans="1:36" x14ac:dyDescent="0.25">
      <c r="A17" s="30" t="s">
        <v>270</v>
      </c>
      <c r="B17" s="40">
        <v>62.7</v>
      </c>
      <c r="C17" s="40">
        <v>64.400000000000006</v>
      </c>
      <c r="D17" s="40">
        <v>64.599999999999994</v>
      </c>
      <c r="E17" s="40">
        <v>64.900000000000006</v>
      </c>
      <c r="F17" s="40">
        <v>65.599999999999994</v>
      </c>
      <c r="G17" s="40">
        <v>66.099999999999994</v>
      </c>
      <c r="H17" s="40">
        <v>67.2</v>
      </c>
      <c r="I17" s="40">
        <v>68.599999999999994</v>
      </c>
      <c r="J17" s="40">
        <v>69</v>
      </c>
      <c r="K17" s="40">
        <v>69.8</v>
      </c>
      <c r="L17" s="40">
        <v>69.8</v>
      </c>
      <c r="M17" s="40">
        <v>71.2</v>
      </c>
      <c r="N17" s="40">
        <v>72.099999999999994</v>
      </c>
      <c r="O17" s="40">
        <v>72.7</v>
      </c>
      <c r="P17" s="40">
        <v>74</v>
      </c>
      <c r="Q17" s="40">
        <v>74.5</v>
      </c>
      <c r="R17" s="40">
        <v>75.2</v>
      </c>
      <c r="S17" s="40">
        <v>76.8</v>
      </c>
      <c r="T17" s="40">
        <v>78.3</v>
      </c>
      <c r="U17" s="40">
        <v>79.2</v>
      </c>
      <c r="V17" s="40">
        <v>79.599999999999994</v>
      </c>
      <c r="W17" s="40">
        <v>80.400000000000006</v>
      </c>
      <c r="X17" s="40">
        <v>81.5</v>
      </c>
      <c r="Y17" s="40">
        <v>81.900000000000006</v>
      </c>
      <c r="Z17" s="40">
        <v>83.4</v>
      </c>
      <c r="AA17" s="40">
        <v>84.1</v>
      </c>
      <c r="AB17" s="40">
        <v>87.3</v>
      </c>
      <c r="AC17" s="40">
        <v>89.7</v>
      </c>
      <c r="AD17" s="40">
        <v>92.8</v>
      </c>
      <c r="AE17" s="40">
        <v>94.1</v>
      </c>
      <c r="AF17" s="40">
        <v>96.6</v>
      </c>
      <c r="AG17" s="40">
        <v>97.1</v>
      </c>
      <c r="AH17" s="40">
        <v>98.5</v>
      </c>
      <c r="AI17" s="40">
        <v>99.67</v>
      </c>
      <c r="AJ17" s="40"/>
    </row>
    <row r="18" spans="1:36" x14ac:dyDescent="0.25">
      <c r="A18" s="23" t="s">
        <v>271</v>
      </c>
      <c r="B18" s="40">
        <v>20.6</v>
      </c>
      <c r="C18" s="40">
        <v>20.6</v>
      </c>
      <c r="D18" s="40">
        <v>20.6</v>
      </c>
      <c r="E18" s="40">
        <v>20.6</v>
      </c>
      <c r="F18" s="40">
        <v>20.6</v>
      </c>
      <c r="G18" s="40">
        <v>20.6</v>
      </c>
      <c r="H18" s="40">
        <v>21.6</v>
      </c>
      <c r="I18" s="40">
        <v>21.6</v>
      </c>
      <c r="J18" s="40">
        <v>21.6</v>
      </c>
      <c r="K18" s="40">
        <v>21.6</v>
      </c>
      <c r="L18" s="40">
        <v>21.6</v>
      </c>
      <c r="M18" s="40">
        <v>21.6</v>
      </c>
      <c r="N18" s="40">
        <v>21.6</v>
      </c>
      <c r="O18" s="40">
        <v>21.6</v>
      </c>
      <c r="P18" s="40">
        <v>21.6</v>
      </c>
      <c r="Q18" s="40">
        <v>21.6</v>
      </c>
      <c r="R18" s="40">
        <v>21.6</v>
      </c>
      <c r="S18" s="40">
        <v>21.6</v>
      </c>
      <c r="T18" s="40">
        <v>21.6</v>
      </c>
      <c r="U18" s="40">
        <v>21.6</v>
      </c>
      <c r="V18" s="40">
        <v>21.7</v>
      </c>
      <c r="W18" s="40">
        <v>21.7</v>
      </c>
      <c r="X18" s="40">
        <v>21.7</v>
      </c>
      <c r="Y18" s="40">
        <v>21.7</v>
      </c>
      <c r="Z18" s="40">
        <v>21.7</v>
      </c>
      <c r="AA18" s="40">
        <v>21.8</v>
      </c>
      <c r="AB18" s="40">
        <v>21.8</v>
      </c>
      <c r="AC18" s="40">
        <v>21.8</v>
      </c>
      <c r="AD18" s="40">
        <v>22.2</v>
      </c>
      <c r="AE18" s="40">
        <v>22.2</v>
      </c>
      <c r="AF18" s="40">
        <v>22.2</v>
      </c>
      <c r="AG18" s="40">
        <v>22.2</v>
      </c>
      <c r="AH18" s="40">
        <v>22.2</v>
      </c>
      <c r="AI18" s="40">
        <v>22.2</v>
      </c>
      <c r="AJ18" s="40"/>
    </row>
    <row r="19" spans="1:36" x14ac:dyDescent="0.25">
      <c r="A19" s="30" t="s">
        <v>272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40">
        <v>17</v>
      </c>
      <c r="U19" s="40">
        <v>17</v>
      </c>
      <c r="V19" s="40">
        <v>18</v>
      </c>
      <c r="W19" s="40">
        <v>18</v>
      </c>
      <c r="X19" s="40">
        <v>19</v>
      </c>
      <c r="Y19" s="40">
        <v>19</v>
      </c>
      <c r="Z19" s="40">
        <v>20</v>
      </c>
      <c r="AA19" s="40">
        <v>21</v>
      </c>
      <c r="AB19" s="40">
        <v>21</v>
      </c>
      <c r="AC19" s="40">
        <v>21</v>
      </c>
      <c r="AD19" s="40">
        <v>21</v>
      </c>
      <c r="AE19" s="40">
        <v>22</v>
      </c>
      <c r="AF19" s="40">
        <v>25</v>
      </c>
      <c r="AG19" s="40">
        <v>29</v>
      </c>
      <c r="AH19" s="40">
        <v>29</v>
      </c>
      <c r="AI19" s="40">
        <v>29</v>
      </c>
      <c r="AJ19" s="40"/>
    </row>
    <row r="20" spans="1:36" x14ac:dyDescent="0.25">
      <c r="A20" s="30" t="s">
        <v>273</v>
      </c>
      <c r="B20" s="68"/>
      <c r="C20" s="68"/>
      <c r="D20" s="68"/>
      <c r="E20" s="68"/>
      <c r="F20" s="68"/>
      <c r="G20" s="68"/>
      <c r="H20" s="40">
        <v>14.19</v>
      </c>
      <c r="I20" s="40">
        <v>14.19</v>
      </c>
      <c r="J20" s="40">
        <v>14.19</v>
      </c>
      <c r="K20" s="40">
        <v>14.19</v>
      </c>
      <c r="L20" s="40">
        <v>14.19</v>
      </c>
      <c r="M20" s="40">
        <v>14.19</v>
      </c>
      <c r="N20" s="40">
        <v>14.19</v>
      </c>
      <c r="O20" s="40">
        <v>14.19</v>
      </c>
      <c r="P20" s="68"/>
      <c r="Q20" s="68"/>
      <c r="R20" s="68"/>
      <c r="S20" s="68"/>
      <c r="T20" s="68"/>
      <c r="U20" s="68"/>
      <c r="V20" s="68"/>
      <c r="W20" s="68"/>
      <c r="X20" s="40">
        <v>21.43</v>
      </c>
      <c r="Y20" s="40">
        <v>21.43</v>
      </c>
      <c r="Z20" s="40">
        <v>21.43</v>
      </c>
      <c r="AA20" s="40">
        <v>22.57</v>
      </c>
      <c r="AB20" s="40">
        <v>22.567</v>
      </c>
      <c r="AC20" s="68"/>
      <c r="AD20" s="68"/>
      <c r="AE20" s="68"/>
      <c r="AF20" s="40">
        <v>26.94</v>
      </c>
      <c r="AG20" s="68"/>
      <c r="AH20" s="40">
        <v>26.94</v>
      </c>
      <c r="AI20" s="40">
        <v>26.94</v>
      </c>
      <c r="AJ20" s="40"/>
    </row>
    <row r="21" spans="1:36" x14ac:dyDescent="0.25">
      <c r="A21" s="30" t="s">
        <v>274</v>
      </c>
      <c r="B21" s="40">
        <v>45.557000000000002</v>
      </c>
      <c r="C21" s="40">
        <v>45.557000000000002</v>
      </c>
      <c r="D21" s="40">
        <v>45.557000000000002</v>
      </c>
      <c r="E21" s="40">
        <v>45.557000000000002</v>
      </c>
      <c r="F21" s="40">
        <v>45.557000000000002</v>
      </c>
      <c r="G21" s="40">
        <v>45.557000000000002</v>
      </c>
      <c r="H21" s="40">
        <v>45.557000000000002</v>
      </c>
      <c r="I21" s="40">
        <v>45.557000000000002</v>
      </c>
      <c r="J21" s="40">
        <v>45.557000000000002</v>
      </c>
      <c r="K21" s="40">
        <v>45.557000000000002</v>
      </c>
      <c r="L21" s="40">
        <v>45.557000000000002</v>
      </c>
      <c r="M21" s="40">
        <v>45.557000000000002</v>
      </c>
      <c r="N21" s="40">
        <v>45.557000000000002</v>
      </c>
      <c r="O21" s="40">
        <v>45.557000000000002</v>
      </c>
      <c r="P21" s="40">
        <v>45.557000000000002</v>
      </c>
      <c r="Q21" s="40">
        <v>45.557000000000002</v>
      </c>
      <c r="R21" s="40">
        <v>45.557000000000002</v>
      </c>
      <c r="S21" s="40">
        <v>45.557000000000002</v>
      </c>
      <c r="T21" s="40">
        <v>45.557000000000002</v>
      </c>
      <c r="U21" s="40">
        <v>45.557000000000002</v>
      </c>
      <c r="V21" s="40">
        <v>45.557000000000002</v>
      </c>
      <c r="W21" s="40">
        <v>45.557000000000002</v>
      </c>
      <c r="X21" s="40">
        <v>45.557000000000002</v>
      </c>
      <c r="Y21" s="40">
        <v>45.557000000000002</v>
      </c>
      <c r="Z21" s="40">
        <v>45.557000000000002</v>
      </c>
      <c r="AA21" s="40">
        <v>45.557000000000002</v>
      </c>
      <c r="AB21" s="40">
        <v>45.557000000000002</v>
      </c>
      <c r="AC21" s="40">
        <v>45.557000000000002</v>
      </c>
      <c r="AD21" s="40">
        <v>45.557000000000002</v>
      </c>
      <c r="AE21" s="40">
        <v>45.557000000000002</v>
      </c>
      <c r="AF21" s="40">
        <v>45.557000000000002</v>
      </c>
      <c r="AG21" s="49">
        <v>45.557000000000002</v>
      </c>
      <c r="AH21" s="49">
        <v>46.11</v>
      </c>
      <c r="AI21" s="49">
        <v>46.79</v>
      </c>
      <c r="AJ21" s="40"/>
    </row>
    <row r="22" spans="1:36" x14ac:dyDescent="0.25">
      <c r="A22" s="30" t="s">
        <v>275</v>
      </c>
      <c r="B22" s="40">
        <v>46</v>
      </c>
      <c r="C22" s="40">
        <v>46</v>
      </c>
      <c r="D22" s="40">
        <v>46</v>
      </c>
      <c r="E22" s="40">
        <v>46</v>
      </c>
      <c r="F22" s="40">
        <v>46</v>
      </c>
      <c r="G22" s="40">
        <v>47.2</v>
      </c>
      <c r="H22" s="40">
        <v>47.2</v>
      </c>
      <c r="I22" s="40">
        <v>47.2</v>
      </c>
      <c r="J22" s="40">
        <v>47.2</v>
      </c>
      <c r="K22" s="40">
        <v>48.1</v>
      </c>
      <c r="L22" s="40">
        <v>48.1</v>
      </c>
      <c r="M22" s="40">
        <v>48.1</v>
      </c>
      <c r="N22" s="40">
        <v>48.1</v>
      </c>
      <c r="O22" s="40">
        <v>49</v>
      </c>
      <c r="P22" s="40">
        <v>49</v>
      </c>
      <c r="Q22" s="40">
        <v>50.5</v>
      </c>
      <c r="R22" s="40">
        <v>50.5</v>
      </c>
      <c r="S22" s="40">
        <v>52.8</v>
      </c>
      <c r="T22" s="40">
        <v>55</v>
      </c>
      <c r="U22" s="40">
        <v>56.8</v>
      </c>
      <c r="V22" s="40">
        <v>56.8</v>
      </c>
      <c r="W22" s="40">
        <v>58</v>
      </c>
      <c r="X22" s="40">
        <v>59.8</v>
      </c>
      <c r="Y22" s="40">
        <v>61.55</v>
      </c>
      <c r="Z22" s="40">
        <v>63</v>
      </c>
      <c r="AA22" s="40">
        <v>64.66</v>
      </c>
      <c r="AB22" s="40">
        <v>64.66</v>
      </c>
      <c r="AC22" s="40">
        <v>64.66</v>
      </c>
      <c r="AD22" s="40">
        <v>65.16</v>
      </c>
      <c r="AE22" s="40">
        <v>66.56</v>
      </c>
      <c r="AF22" s="40">
        <v>66.56</v>
      </c>
      <c r="AG22" s="40">
        <v>66.91</v>
      </c>
      <c r="AH22" s="40">
        <v>67.31</v>
      </c>
      <c r="AI22" s="40">
        <v>68.010000000000005</v>
      </c>
      <c r="AJ22" s="40"/>
    </row>
    <row r="23" spans="1:36" x14ac:dyDescent="0.25">
      <c r="A23" s="30" t="s">
        <v>276</v>
      </c>
      <c r="B23" s="68"/>
      <c r="C23" s="68"/>
      <c r="D23" s="68"/>
      <c r="E23" s="68"/>
      <c r="F23" s="68"/>
      <c r="G23" s="68"/>
      <c r="H23" s="68"/>
      <c r="I23" s="40">
        <v>61.14</v>
      </c>
      <c r="J23" s="40">
        <v>61.14</v>
      </c>
      <c r="K23" s="40">
        <v>61.14</v>
      </c>
      <c r="L23" s="40">
        <v>61.14</v>
      </c>
      <c r="M23" s="40">
        <v>61.14</v>
      </c>
      <c r="N23" s="40">
        <v>61.14</v>
      </c>
      <c r="O23" s="40">
        <v>61.14</v>
      </c>
      <c r="P23" s="40">
        <v>61.14</v>
      </c>
      <c r="Q23" s="40">
        <v>61.14</v>
      </c>
      <c r="R23" s="40">
        <v>61.14</v>
      </c>
      <c r="S23" s="40">
        <v>61.88</v>
      </c>
      <c r="T23" s="40">
        <v>62.63</v>
      </c>
      <c r="U23" s="40">
        <v>63.79</v>
      </c>
      <c r="V23" s="40">
        <v>64.31</v>
      </c>
      <c r="W23" s="40">
        <v>61.58</v>
      </c>
      <c r="X23" s="40">
        <v>100.4</v>
      </c>
      <c r="Y23" s="40">
        <v>100.66</v>
      </c>
      <c r="Z23" s="40">
        <v>100.85</v>
      </c>
      <c r="AA23" s="40">
        <v>101.38</v>
      </c>
      <c r="AB23" s="40">
        <v>101.38</v>
      </c>
      <c r="AC23" s="40">
        <v>101.89</v>
      </c>
      <c r="AD23" s="40">
        <v>102.27</v>
      </c>
      <c r="AE23" s="40">
        <v>102.27</v>
      </c>
      <c r="AF23" s="40">
        <v>102.49</v>
      </c>
      <c r="AG23" s="40">
        <v>102.49</v>
      </c>
      <c r="AH23" s="40">
        <v>102.49</v>
      </c>
      <c r="AI23" s="40">
        <v>104.36</v>
      </c>
      <c r="AJ23" s="40"/>
    </row>
    <row r="24" spans="1:36" x14ac:dyDescent="0.25">
      <c r="A24" s="30" t="s">
        <v>277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40">
        <v>13</v>
      </c>
      <c r="O24" s="40">
        <v>13.7</v>
      </c>
      <c r="P24" s="40">
        <v>14.9</v>
      </c>
      <c r="Q24" s="40">
        <v>16</v>
      </c>
      <c r="R24" s="40">
        <v>17.899999999999999</v>
      </c>
      <c r="S24" s="40">
        <v>19.2</v>
      </c>
      <c r="T24" s="40">
        <v>20</v>
      </c>
      <c r="U24" s="40">
        <v>21.4</v>
      </c>
      <c r="V24" s="40">
        <v>22.7</v>
      </c>
      <c r="W24" s="40">
        <v>24.2</v>
      </c>
      <c r="X24" s="40">
        <v>25.6</v>
      </c>
      <c r="Y24" s="40">
        <v>27.1</v>
      </c>
      <c r="Z24" s="40">
        <v>28</v>
      </c>
      <c r="AA24" s="40">
        <v>29.3</v>
      </c>
      <c r="AB24" s="40">
        <v>30.6</v>
      </c>
      <c r="AC24" s="40">
        <v>31.9</v>
      </c>
      <c r="AD24" s="40">
        <v>33.200000000000003</v>
      </c>
      <c r="AE24" s="40">
        <v>34.700000000000003</v>
      </c>
      <c r="AF24" s="40">
        <v>34.700000000000003</v>
      </c>
      <c r="AG24" s="40">
        <v>36</v>
      </c>
      <c r="AH24" s="40">
        <v>37.200000000000003</v>
      </c>
      <c r="AI24" s="40">
        <v>37.575000000000003</v>
      </c>
      <c r="AJ24" s="40"/>
    </row>
    <row r="25" spans="1:36" x14ac:dyDescent="0.25">
      <c r="A25" s="30" t="s">
        <v>278</v>
      </c>
      <c r="B25" s="40">
        <v>4.63</v>
      </c>
      <c r="C25" s="40">
        <v>4.63</v>
      </c>
      <c r="D25" s="40">
        <v>4.63</v>
      </c>
      <c r="E25" s="40">
        <v>4.63</v>
      </c>
      <c r="F25" s="40">
        <v>4.63</v>
      </c>
      <c r="G25" s="40">
        <v>4.63</v>
      </c>
      <c r="H25" s="40">
        <v>5.81</v>
      </c>
      <c r="I25" s="40">
        <v>5.81</v>
      </c>
      <c r="J25" s="40">
        <v>5.81</v>
      </c>
      <c r="K25" s="40">
        <v>5.81</v>
      </c>
      <c r="L25" s="40">
        <v>5.81</v>
      </c>
      <c r="M25" s="40">
        <v>5.81</v>
      </c>
      <c r="N25" s="40">
        <v>5.81</v>
      </c>
      <c r="O25" s="40">
        <v>5.81</v>
      </c>
      <c r="P25" s="40">
        <v>5.81</v>
      </c>
      <c r="Q25" s="40">
        <v>5.81</v>
      </c>
      <c r="R25" s="40">
        <v>8.11</v>
      </c>
      <c r="S25" s="40">
        <v>8.11</v>
      </c>
      <c r="T25" s="40">
        <v>8.11</v>
      </c>
      <c r="U25" s="40">
        <v>8.81</v>
      </c>
      <c r="V25" s="40">
        <v>8.81</v>
      </c>
      <c r="W25" s="40">
        <v>8.81</v>
      </c>
      <c r="X25" s="40">
        <v>8.81</v>
      </c>
      <c r="Y25" s="40">
        <v>8.81</v>
      </c>
      <c r="Z25" s="40">
        <v>8.81</v>
      </c>
      <c r="AA25" s="40">
        <v>8.81</v>
      </c>
      <c r="AB25" s="40">
        <v>8.81</v>
      </c>
      <c r="AC25" s="40">
        <v>10.47</v>
      </c>
      <c r="AD25" s="40">
        <v>10.47</v>
      </c>
      <c r="AE25" s="40">
        <v>11.75</v>
      </c>
      <c r="AF25" s="40">
        <v>11.75</v>
      </c>
      <c r="AG25" s="40">
        <v>12.89</v>
      </c>
      <c r="AH25" s="40">
        <v>12.89</v>
      </c>
      <c r="AI25" s="40">
        <v>13.182</v>
      </c>
      <c r="AJ25" s="40"/>
    </row>
    <row r="26" spans="1:36" x14ac:dyDescent="0.25">
      <c r="A26" s="30" t="s">
        <v>279</v>
      </c>
      <c r="B26" s="40">
        <v>60.62</v>
      </c>
      <c r="C26" s="40">
        <v>60.62</v>
      </c>
      <c r="D26" s="40">
        <v>60.62</v>
      </c>
      <c r="E26" s="40">
        <v>60.62</v>
      </c>
      <c r="F26" s="40">
        <v>60.62</v>
      </c>
      <c r="G26" s="40">
        <v>60.62</v>
      </c>
      <c r="H26" s="40">
        <v>60.62</v>
      </c>
      <c r="I26" s="40">
        <v>60.62</v>
      </c>
      <c r="J26" s="40">
        <v>60.62</v>
      </c>
      <c r="K26" s="40">
        <v>60.62</v>
      </c>
      <c r="L26" s="40">
        <v>60.62</v>
      </c>
      <c r="M26" s="40">
        <v>60.62</v>
      </c>
      <c r="N26" s="40">
        <v>62.28</v>
      </c>
      <c r="O26" s="40">
        <v>62.28</v>
      </c>
      <c r="P26" s="40">
        <v>62.28</v>
      </c>
      <c r="Q26" s="40">
        <v>62.28</v>
      </c>
      <c r="R26" s="40">
        <v>68.78</v>
      </c>
      <c r="S26" s="40">
        <v>76.87</v>
      </c>
      <c r="T26" s="40">
        <v>76.87</v>
      </c>
      <c r="U26" s="40">
        <v>76.87</v>
      </c>
      <c r="V26" s="40">
        <v>76.87</v>
      </c>
      <c r="W26" s="40">
        <v>77.349999999999994</v>
      </c>
      <c r="X26" s="40">
        <v>77.349999999999994</v>
      </c>
      <c r="Y26" s="40">
        <v>77.349999999999994</v>
      </c>
      <c r="Z26" s="40">
        <v>77.349999999999994</v>
      </c>
      <c r="AA26" s="40">
        <v>77.349999999999994</v>
      </c>
      <c r="AB26" s="40">
        <v>104.86499999999999</v>
      </c>
      <c r="AC26" s="40">
        <v>104.86499999999999</v>
      </c>
      <c r="AD26" s="40">
        <v>104.86499999999999</v>
      </c>
      <c r="AE26" s="40">
        <v>104.86499999999999</v>
      </c>
      <c r="AF26" s="40">
        <v>105.91500000000001</v>
      </c>
      <c r="AG26" s="40">
        <v>105.91500000000001</v>
      </c>
      <c r="AH26" s="40">
        <v>106.12</v>
      </c>
      <c r="AI26" s="40">
        <v>106.12</v>
      </c>
      <c r="AJ26" s="40"/>
    </row>
    <row r="27" spans="1:36" x14ac:dyDescent="0.25">
      <c r="A27" s="30" t="s">
        <v>280</v>
      </c>
      <c r="B27" s="40">
        <v>38.04</v>
      </c>
      <c r="C27" s="40">
        <v>38.04</v>
      </c>
      <c r="D27" s="40">
        <v>38.04</v>
      </c>
      <c r="E27" s="40">
        <v>38.04</v>
      </c>
      <c r="F27" s="40">
        <v>38.04</v>
      </c>
      <c r="G27" s="40">
        <v>38.04</v>
      </c>
      <c r="H27" s="40">
        <v>38.04</v>
      </c>
      <c r="I27" s="40">
        <v>38.04</v>
      </c>
      <c r="J27" s="40">
        <v>38.04</v>
      </c>
      <c r="K27" s="40">
        <v>38.04</v>
      </c>
      <c r="L27" s="40">
        <v>38.04</v>
      </c>
      <c r="M27" s="40">
        <v>38.04</v>
      </c>
      <c r="N27" s="40">
        <v>38.04</v>
      </c>
      <c r="O27" s="40">
        <v>38.04</v>
      </c>
      <c r="P27" s="40">
        <v>38.04</v>
      </c>
      <c r="Q27" s="40">
        <v>38.04</v>
      </c>
      <c r="R27" s="40">
        <v>38.04</v>
      </c>
      <c r="S27" s="40">
        <v>38.04</v>
      </c>
      <c r="T27" s="40">
        <v>38.04</v>
      </c>
      <c r="U27" s="40">
        <v>38.04</v>
      </c>
      <c r="V27" s="40">
        <v>38.04</v>
      </c>
      <c r="W27" s="40">
        <v>38.04</v>
      </c>
      <c r="X27" s="40">
        <v>38.04</v>
      </c>
      <c r="Y27" s="40">
        <v>38.04</v>
      </c>
      <c r="Z27" s="40">
        <v>38.04</v>
      </c>
      <c r="AA27" s="40">
        <v>38.04</v>
      </c>
      <c r="AB27" s="40">
        <v>38.04</v>
      </c>
      <c r="AC27" s="40">
        <v>38.229999999999997</v>
      </c>
      <c r="AD27" s="40">
        <v>38.369999999999997</v>
      </c>
      <c r="AE27" s="40">
        <v>38.590000000000003</v>
      </c>
      <c r="AF27" s="40">
        <v>38.97</v>
      </c>
      <c r="AG27" s="40">
        <v>39.590000000000003</v>
      </c>
      <c r="AH27" s="40">
        <v>39.78</v>
      </c>
      <c r="AI27" s="40">
        <v>39.92</v>
      </c>
      <c r="AJ27" s="40"/>
    </row>
    <row r="28" spans="1:36" x14ac:dyDescent="0.25">
      <c r="A28" s="30" t="s">
        <v>281</v>
      </c>
      <c r="B28" s="40">
        <f t="shared" ref="B28:AC28" si="0">C28</f>
        <v>89.600999999999999</v>
      </c>
      <c r="C28" s="40">
        <f t="shared" si="0"/>
        <v>89.600999999999999</v>
      </c>
      <c r="D28" s="40">
        <f t="shared" si="0"/>
        <v>89.600999999999999</v>
      </c>
      <c r="E28" s="40">
        <f t="shared" si="0"/>
        <v>89.600999999999999</v>
      </c>
      <c r="F28" s="40">
        <f t="shared" si="0"/>
        <v>89.600999999999999</v>
      </c>
      <c r="G28" s="40">
        <f t="shared" si="0"/>
        <v>89.600999999999999</v>
      </c>
      <c r="H28" s="40">
        <f t="shared" si="0"/>
        <v>89.600999999999999</v>
      </c>
      <c r="I28" s="40">
        <f t="shared" si="0"/>
        <v>89.600999999999999</v>
      </c>
      <c r="J28" s="40">
        <f t="shared" si="0"/>
        <v>89.600999999999999</v>
      </c>
      <c r="K28" s="40">
        <f t="shared" si="0"/>
        <v>89.600999999999999</v>
      </c>
      <c r="L28" s="40">
        <f t="shared" si="0"/>
        <v>89.600999999999999</v>
      </c>
      <c r="M28" s="40">
        <f t="shared" si="0"/>
        <v>89.600999999999999</v>
      </c>
      <c r="N28" s="40">
        <f t="shared" si="0"/>
        <v>89.600999999999999</v>
      </c>
      <c r="O28" s="40">
        <f t="shared" si="0"/>
        <v>89.600999999999999</v>
      </c>
      <c r="P28" s="40">
        <f t="shared" si="0"/>
        <v>89.600999999999999</v>
      </c>
      <c r="Q28" s="40">
        <f t="shared" si="0"/>
        <v>89.600999999999999</v>
      </c>
      <c r="R28" s="40">
        <f t="shared" si="0"/>
        <v>89.600999999999999</v>
      </c>
      <c r="S28" s="40">
        <f>T28-0.5</f>
        <v>89.600999999999999</v>
      </c>
      <c r="T28" s="40">
        <f>U28-0.089</f>
        <v>90.100999999999999</v>
      </c>
      <c r="U28" s="40">
        <f>V28-0.348</f>
        <v>90.19</v>
      </c>
      <c r="V28" s="40">
        <f t="shared" si="0"/>
        <v>90.537999999999997</v>
      </c>
      <c r="W28" s="40">
        <f t="shared" si="0"/>
        <v>90.537999999999997</v>
      </c>
      <c r="X28" s="40">
        <f t="shared" si="0"/>
        <v>90.537999999999997</v>
      </c>
      <c r="Y28" s="40">
        <f t="shared" si="0"/>
        <v>90.537999999999997</v>
      </c>
      <c r="Z28" s="40">
        <f t="shared" si="0"/>
        <v>90.537999999999997</v>
      </c>
      <c r="AA28" s="40">
        <f t="shared" si="0"/>
        <v>90.537999999999997</v>
      </c>
      <c r="AB28" s="40">
        <f>AC28-0.186-0.256</f>
        <v>90.537999999999997</v>
      </c>
      <c r="AC28" s="40">
        <f t="shared" si="0"/>
        <v>90.98</v>
      </c>
      <c r="AD28" s="40">
        <f>AE28</f>
        <v>90.98</v>
      </c>
      <c r="AE28" s="40">
        <f>AF28-0.03</f>
        <v>90.98</v>
      </c>
      <c r="AF28" s="40">
        <v>91.01</v>
      </c>
      <c r="AG28" s="40">
        <v>91.007999999999996</v>
      </c>
      <c r="AH28" s="40">
        <v>91.02</v>
      </c>
      <c r="AI28" s="40">
        <v>91.02</v>
      </c>
      <c r="AJ28" s="40"/>
    </row>
    <row r="29" spans="1:36" x14ac:dyDescent="0.25">
      <c r="A29" s="30" t="s">
        <v>282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40">
        <v>15.425979999999999</v>
      </c>
      <c r="V29" s="40">
        <v>15.425979999999999</v>
      </c>
      <c r="W29" s="40">
        <v>16.22598</v>
      </c>
      <c r="X29" s="40">
        <v>16.72598</v>
      </c>
      <c r="Y29" s="40">
        <v>17.095980000000001</v>
      </c>
      <c r="Z29" s="40">
        <v>17.20598</v>
      </c>
      <c r="AA29" s="40">
        <v>17.20598</v>
      </c>
      <c r="AB29" s="40">
        <v>18.605979999999999</v>
      </c>
      <c r="AC29" s="40">
        <v>18.605979999999999</v>
      </c>
      <c r="AD29" s="40">
        <v>18.605979999999999</v>
      </c>
      <c r="AE29" s="40">
        <v>19.105979999999999</v>
      </c>
      <c r="AF29" s="40">
        <v>19.105979999999999</v>
      </c>
      <c r="AG29" s="40">
        <v>20.218979999999998</v>
      </c>
      <c r="AH29" s="40">
        <v>20.420000000000002</v>
      </c>
      <c r="AI29" s="40">
        <v>20.440000000000001</v>
      </c>
      <c r="AJ29" s="40"/>
    </row>
    <row r="30" spans="1:36" x14ac:dyDescent="0.25">
      <c r="A30" s="30" t="s">
        <v>283</v>
      </c>
      <c r="B30" s="40">
        <v>11.3</v>
      </c>
      <c r="C30" s="40">
        <v>11.3</v>
      </c>
      <c r="D30" s="40">
        <v>11.3</v>
      </c>
      <c r="E30" s="40">
        <v>11.3</v>
      </c>
      <c r="F30" s="40">
        <v>11.3</v>
      </c>
      <c r="G30" s="40">
        <v>11.3</v>
      </c>
      <c r="H30" s="40">
        <v>11.3</v>
      </c>
      <c r="I30" s="40">
        <v>11.5</v>
      </c>
      <c r="J30" s="40">
        <v>11.8</v>
      </c>
      <c r="K30" s="40">
        <v>11.8</v>
      </c>
      <c r="L30" s="40">
        <v>12</v>
      </c>
      <c r="M30" s="40">
        <v>12.7</v>
      </c>
      <c r="N30" s="40">
        <v>13.1</v>
      </c>
      <c r="O30" s="40">
        <v>13.8</v>
      </c>
      <c r="P30" s="40">
        <v>14</v>
      </c>
      <c r="Q30" s="40">
        <v>14.5</v>
      </c>
      <c r="R30" s="40">
        <v>15</v>
      </c>
      <c r="S30" s="40">
        <v>16</v>
      </c>
      <c r="T30" s="40">
        <v>17.8</v>
      </c>
      <c r="U30" s="40">
        <v>19</v>
      </c>
      <c r="V30" s="40">
        <v>20</v>
      </c>
      <c r="W30" s="40">
        <v>21</v>
      </c>
      <c r="X30" s="40">
        <v>23</v>
      </c>
      <c r="Y30" s="40">
        <v>24.5</v>
      </c>
      <c r="Z30" s="40">
        <v>26.5</v>
      </c>
      <c r="AA30" s="40">
        <v>29</v>
      </c>
      <c r="AB30" s="40">
        <v>30.5</v>
      </c>
      <c r="AC30" s="40">
        <v>32.5</v>
      </c>
      <c r="AD30" s="40">
        <v>34</v>
      </c>
      <c r="AE30" s="40">
        <v>36.5</v>
      </c>
      <c r="AF30" s="40">
        <v>38</v>
      </c>
      <c r="AG30" s="40">
        <v>40</v>
      </c>
      <c r="AH30" s="40">
        <v>40.58</v>
      </c>
      <c r="AI30" s="40">
        <v>41</v>
      </c>
      <c r="AJ30" s="40"/>
    </row>
    <row r="31" spans="1:36" s="39" customFormat="1" x14ac:dyDescent="0.25">
      <c r="A31" s="30" t="s">
        <v>284</v>
      </c>
      <c r="B31" s="40">
        <v>13.1</v>
      </c>
      <c r="C31" s="40">
        <v>13.1</v>
      </c>
      <c r="D31" s="40">
        <v>13.1</v>
      </c>
      <c r="E31" s="40">
        <v>13.1</v>
      </c>
      <c r="F31" s="40">
        <v>13.1</v>
      </c>
      <c r="G31" s="40">
        <v>13.1</v>
      </c>
      <c r="H31" s="40">
        <v>13.1</v>
      </c>
      <c r="I31" s="40">
        <v>13.1</v>
      </c>
      <c r="J31" s="40">
        <v>13.8</v>
      </c>
      <c r="K31" s="40">
        <v>13.8</v>
      </c>
      <c r="L31" s="40">
        <v>13.8</v>
      </c>
      <c r="M31" s="40">
        <v>14.2</v>
      </c>
      <c r="N31" s="40">
        <v>14.2</v>
      </c>
      <c r="O31" s="40">
        <v>14.2</v>
      </c>
      <c r="P31" s="40">
        <v>14.2</v>
      </c>
      <c r="Q31" s="40">
        <v>14.2</v>
      </c>
      <c r="R31" s="40">
        <v>14.8</v>
      </c>
      <c r="S31" s="40">
        <v>14.8</v>
      </c>
      <c r="T31" s="40">
        <v>14.8</v>
      </c>
      <c r="U31" s="40">
        <v>15.3</v>
      </c>
      <c r="V31" s="40">
        <v>15.3</v>
      </c>
      <c r="W31" s="40">
        <v>15.3</v>
      </c>
      <c r="X31" s="40">
        <v>15.3</v>
      </c>
      <c r="Y31" s="40">
        <v>15.5</v>
      </c>
      <c r="Z31" s="40">
        <v>15.8</v>
      </c>
      <c r="AA31" s="40">
        <v>15.8</v>
      </c>
      <c r="AB31" s="40">
        <v>15.8</v>
      </c>
      <c r="AC31" s="40">
        <v>15.8</v>
      </c>
      <c r="AD31" s="40">
        <v>15.8</v>
      </c>
      <c r="AE31" s="40">
        <v>16.5</v>
      </c>
      <c r="AF31" s="40">
        <v>17.27</v>
      </c>
      <c r="AG31" s="40">
        <v>17.670000000000002</v>
      </c>
      <c r="AH31" s="40">
        <v>17.97</v>
      </c>
      <c r="AI31" s="40">
        <v>17.97</v>
      </c>
      <c r="AJ31" s="40"/>
    </row>
    <row r="32" spans="1:36" x14ac:dyDescent="0.25">
      <c r="A32" s="30" t="s">
        <v>558</v>
      </c>
      <c r="B32" s="40">
        <v>199</v>
      </c>
      <c r="C32" s="40">
        <v>199</v>
      </c>
      <c r="D32" s="40">
        <v>199</v>
      </c>
      <c r="E32" s="40">
        <v>200</v>
      </c>
      <c r="F32" s="40">
        <v>213.15</v>
      </c>
      <c r="G32" s="40">
        <v>213.15</v>
      </c>
      <c r="H32" s="40">
        <v>213.15</v>
      </c>
      <c r="I32" s="40">
        <v>230</v>
      </c>
      <c r="J32" s="40">
        <v>230</v>
      </c>
      <c r="K32" s="40">
        <v>230</v>
      </c>
      <c r="L32" s="40">
        <v>230</v>
      </c>
      <c r="M32" s="40">
        <v>240</v>
      </c>
      <c r="N32" s="40">
        <v>245</v>
      </c>
      <c r="O32" s="40">
        <v>245</v>
      </c>
      <c r="P32" s="40">
        <v>250</v>
      </c>
      <c r="Q32" s="40">
        <v>258</v>
      </c>
      <c r="R32" s="40">
        <v>258</v>
      </c>
      <c r="S32" s="40">
        <v>258</v>
      </c>
      <c r="T32" s="40">
        <v>258</v>
      </c>
      <c r="U32" s="40">
        <v>270</v>
      </c>
      <c r="V32" s="40">
        <v>300</v>
      </c>
      <c r="W32" s="40">
        <v>310</v>
      </c>
      <c r="X32" s="40">
        <v>330</v>
      </c>
      <c r="Y32" s="40">
        <v>330</v>
      </c>
      <c r="Z32" s="40">
        <v>315</v>
      </c>
      <c r="AA32" s="40">
        <v>345.2</v>
      </c>
      <c r="AB32" s="40">
        <v>345.2</v>
      </c>
      <c r="AC32" s="40">
        <v>345.2</v>
      </c>
      <c r="AD32" s="40">
        <v>345.2</v>
      </c>
      <c r="AE32" s="40">
        <v>345.2</v>
      </c>
      <c r="AF32" s="40">
        <v>345.2</v>
      </c>
      <c r="AG32" s="40">
        <v>345.2</v>
      </c>
      <c r="AH32" s="40">
        <v>349.9</v>
      </c>
      <c r="AI32" s="40">
        <v>349.9</v>
      </c>
      <c r="AJ32" s="40"/>
    </row>
    <row r="33" spans="1:36" x14ac:dyDescent="0.25">
      <c r="A33" s="30" t="s">
        <v>285</v>
      </c>
      <c r="B33" s="73">
        <v>9.49</v>
      </c>
      <c r="C33" s="73">
        <v>9.49</v>
      </c>
      <c r="D33" s="73">
        <v>9.49</v>
      </c>
      <c r="E33" s="73">
        <v>9.49</v>
      </c>
      <c r="F33" s="73">
        <v>9.49</v>
      </c>
      <c r="G33" s="73">
        <v>9.49</v>
      </c>
      <c r="H33" s="73">
        <v>9.49</v>
      </c>
      <c r="I33" s="73">
        <v>9.49</v>
      </c>
      <c r="J33" s="73">
        <v>9.49</v>
      </c>
      <c r="K33" s="73">
        <v>9.49</v>
      </c>
      <c r="L33" s="73">
        <v>9.49</v>
      </c>
      <c r="M33" s="73">
        <v>9.49</v>
      </c>
      <c r="N33" s="73">
        <v>9.49</v>
      </c>
      <c r="O33" s="73">
        <v>9.49</v>
      </c>
      <c r="P33" s="73">
        <v>9.49</v>
      </c>
      <c r="Q33" s="73">
        <v>9.49</v>
      </c>
      <c r="R33" s="73">
        <v>9.49</v>
      </c>
      <c r="S33" s="73">
        <v>9.49</v>
      </c>
      <c r="T33" s="40">
        <v>14.29</v>
      </c>
      <c r="U33" s="40">
        <v>14.29</v>
      </c>
      <c r="V33" s="40">
        <v>14.29</v>
      </c>
      <c r="W33" s="40">
        <v>14.29</v>
      </c>
      <c r="X33" s="40">
        <v>14.29</v>
      </c>
      <c r="Y33" s="40">
        <v>15.54</v>
      </c>
      <c r="Z33" s="40">
        <v>15.54</v>
      </c>
      <c r="AA33" s="40">
        <v>18.64</v>
      </c>
      <c r="AB33" s="40">
        <v>18.64</v>
      </c>
      <c r="AC33" s="40">
        <v>19.3</v>
      </c>
      <c r="AD33" s="40">
        <v>19.3</v>
      </c>
      <c r="AE33" s="40">
        <v>20.2</v>
      </c>
      <c r="AF33" s="40">
        <v>20.2</v>
      </c>
      <c r="AG33" s="40">
        <v>20.2</v>
      </c>
      <c r="AH33" s="40">
        <v>20.2</v>
      </c>
      <c r="AI33" s="40">
        <v>21.3</v>
      </c>
      <c r="AJ33" s="40"/>
    </row>
    <row r="34" spans="1:36" s="39" customFormat="1" x14ac:dyDescent="0.25">
      <c r="A34" s="30" t="s">
        <v>286</v>
      </c>
      <c r="B34" s="40">
        <v>60</v>
      </c>
      <c r="C34" s="40">
        <v>60</v>
      </c>
      <c r="D34" s="40">
        <v>60</v>
      </c>
      <c r="E34" s="40">
        <v>60</v>
      </c>
      <c r="F34" s="40">
        <v>60</v>
      </c>
      <c r="G34" s="40">
        <v>60</v>
      </c>
      <c r="H34" s="40">
        <v>60</v>
      </c>
      <c r="I34" s="40">
        <v>60</v>
      </c>
      <c r="J34" s="40">
        <v>60</v>
      </c>
      <c r="K34" s="40">
        <v>60</v>
      </c>
      <c r="L34" s="40">
        <v>60</v>
      </c>
      <c r="M34" s="40">
        <v>60</v>
      </c>
      <c r="N34" s="40">
        <v>60</v>
      </c>
      <c r="O34" s="40">
        <v>60</v>
      </c>
      <c r="P34" s="40">
        <v>60</v>
      </c>
      <c r="Q34" s="40">
        <v>60</v>
      </c>
      <c r="R34" s="40">
        <v>60</v>
      </c>
      <c r="S34" s="40">
        <v>61</v>
      </c>
      <c r="T34" s="40">
        <v>62</v>
      </c>
      <c r="U34" s="40">
        <v>63</v>
      </c>
      <c r="V34" s="40">
        <v>64</v>
      </c>
      <c r="W34" s="40">
        <v>65</v>
      </c>
      <c r="X34" s="40">
        <v>70</v>
      </c>
      <c r="Y34" s="40">
        <v>72</v>
      </c>
      <c r="Z34" s="40">
        <v>74</v>
      </c>
      <c r="AA34" s="40">
        <v>76</v>
      </c>
      <c r="AB34" s="40">
        <v>78</v>
      </c>
      <c r="AC34" s="40">
        <v>79</v>
      </c>
      <c r="AD34" s="40">
        <v>80</v>
      </c>
      <c r="AE34" s="40">
        <v>80</v>
      </c>
      <c r="AF34" s="40">
        <v>80</v>
      </c>
      <c r="AG34" s="40">
        <v>80</v>
      </c>
      <c r="AH34" s="40">
        <v>80</v>
      </c>
      <c r="AI34" s="40">
        <v>80</v>
      </c>
      <c r="AJ34" s="40"/>
    </row>
    <row r="35" spans="1:36" x14ac:dyDescent="0.25">
      <c r="A35" s="30" t="s">
        <v>287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40">
        <v>69.988</v>
      </c>
      <c r="X35" s="40">
        <f>W35+0.669</f>
        <v>70.656999999999996</v>
      </c>
      <c r="Y35" s="40">
        <f>X35+0.786</f>
        <v>71.442999999999998</v>
      </c>
      <c r="Z35" s="40">
        <f>Y35+0.305</f>
        <v>71.748000000000005</v>
      </c>
      <c r="AA35" s="40">
        <f>Z35+0.297</f>
        <v>72.045000000000002</v>
      </c>
      <c r="AB35" s="40">
        <f>AA35+0.684</f>
        <v>72.728999999999999</v>
      </c>
      <c r="AC35" s="40">
        <f>AB35+0.52</f>
        <v>73.248999999999995</v>
      </c>
      <c r="AD35" s="40">
        <f>AC35+0.718</f>
        <v>73.966999999999999</v>
      </c>
      <c r="AE35" s="40">
        <f>AD35</f>
        <v>73.966999999999999</v>
      </c>
      <c r="AF35" s="40">
        <f>AE35+0.554</f>
        <v>74.521000000000001</v>
      </c>
      <c r="AG35" s="40">
        <f>AF35+0.234</f>
        <v>74.754999999999995</v>
      </c>
      <c r="AH35" s="40">
        <v>75.12</v>
      </c>
      <c r="AI35" s="40">
        <v>75.459999999999994</v>
      </c>
      <c r="AJ35" s="40"/>
    </row>
    <row r="36" spans="1:36" x14ac:dyDescent="0.25">
      <c r="A36" s="23" t="s">
        <v>288</v>
      </c>
      <c r="B36" s="40">
        <v>45</v>
      </c>
      <c r="C36" s="40">
        <v>45</v>
      </c>
      <c r="D36" s="40">
        <v>45</v>
      </c>
      <c r="E36" s="40">
        <v>45</v>
      </c>
      <c r="F36" s="40">
        <v>46.5</v>
      </c>
      <c r="G36" s="40">
        <v>47</v>
      </c>
      <c r="H36" s="40">
        <v>49.5</v>
      </c>
      <c r="I36" s="40">
        <v>49.5</v>
      </c>
      <c r="J36" s="40">
        <v>49.5</v>
      </c>
      <c r="K36" s="40">
        <v>49.5</v>
      </c>
      <c r="L36" s="40">
        <v>49.8</v>
      </c>
      <c r="M36" s="40">
        <v>49.8</v>
      </c>
      <c r="N36" s="40">
        <v>49.8</v>
      </c>
      <c r="O36" s="40">
        <v>50.5</v>
      </c>
      <c r="P36" s="40">
        <v>50.5</v>
      </c>
      <c r="Q36" s="40">
        <v>50.5</v>
      </c>
      <c r="R36" s="40">
        <v>50.5</v>
      </c>
      <c r="S36" s="40">
        <v>50.5</v>
      </c>
      <c r="T36" s="40">
        <v>50.9</v>
      </c>
      <c r="U36" s="40">
        <v>50.9</v>
      </c>
      <c r="V36" s="40">
        <v>50.9</v>
      </c>
      <c r="W36" s="40">
        <v>51.7</v>
      </c>
      <c r="X36" s="40">
        <v>51.7</v>
      </c>
      <c r="Y36" s="40">
        <v>51.7</v>
      </c>
      <c r="Z36" s="40">
        <v>52.1</v>
      </c>
      <c r="AA36" s="40">
        <v>52.1</v>
      </c>
      <c r="AB36" s="40">
        <v>52.1</v>
      </c>
      <c r="AC36" s="40">
        <v>52.1</v>
      </c>
      <c r="AD36" s="40">
        <v>52.4</v>
      </c>
      <c r="AE36" s="40">
        <v>53.8</v>
      </c>
      <c r="AF36" s="40">
        <v>53.8</v>
      </c>
      <c r="AG36" s="40">
        <v>53.87</v>
      </c>
      <c r="AH36" s="40">
        <v>56.37</v>
      </c>
      <c r="AI36" s="40">
        <v>56.37</v>
      </c>
      <c r="AJ36" s="40"/>
    </row>
    <row r="37" spans="1:36" s="39" customFormat="1" x14ac:dyDescent="0.25">
      <c r="A37" s="30" t="s">
        <v>289</v>
      </c>
      <c r="B37" s="40">
        <v>92.64</v>
      </c>
      <c r="C37" s="40">
        <v>92.64</v>
      </c>
      <c r="D37" s="40">
        <v>92.64</v>
      </c>
      <c r="E37" s="40">
        <v>92.64</v>
      </c>
      <c r="F37" s="40">
        <v>92.64</v>
      </c>
      <c r="G37" s="40">
        <v>92.64</v>
      </c>
      <c r="H37" s="40">
        <v>92.64</v>
      </c>
      <c r="I37" s="40">
        <v>92.64</v>
      </c>
      <c r="J37" s="40">
        <v>93.83</v>
      </c>
      <c r="K37" s="40">
        <v>93.83</v>
      </c>
      <c r="L37" s="40">
        <v>93.83</v>
      </c>
      <c r="M37" s="40">
        <v>93.83</v>
      </c>
      <c r="N37" s="40">
        <v>93.83</v>
      </c>
      <c r="O37" s="40">
        <v>93.83</v>
      </c>
      <c r="P37" s="40">
        <v>93.83</v>
      </c>
      <c r="Q37" s="40">
        <v>93.83</v>
      </c>
      <c r="R37" s="40">
        <v>93.83</v>
      </c>
      <c r="S37" s="40">
        <v>98.51</v>
      </c>
      <c r="T37" s="40">
        <v>98.51</v>
      </c>
      <c r="U37" s="40">
        <v>98.51</v>
      </c>
      <c r="V37" s="40">
        <v>101.53</v>
      </c>
      <c r="W37" s="40">
        <v>103.15</v>
      </c>
      <c r="X37" s="40">
        <v>103.15</v>
      </c>
      <c r="Y37" s="40">
        <v>103.15</v>
      </c>
      <c r="Z37" s="40">
        <v>103.15</v>
      </c>
      <c r="AA37" s="40">
        <v>103.15</v>
      </c>
      <c r="AB37" s="40">
        <v>103.15</v>
      </c>
      <c r="AC37" s="40">
        <v>103.39</v>
      </c>
      <c r="AD37" s="40">
        <v>103.39</v>
      </c>
      <c r="AE37" s="40">
        <v>103.88</v>
      </c>
      <c r="AF37" s="40">
        <v>104.6</v>
      </c>
      <c r="AG37" s="40">
        <v>104.6</v>
      </c>
      <c r="AH37" s="40">
        <v>104.6</v>
      </c>
      <c r="AI37" s="40">
        <v>104.6</v>
      </c>
      <c r="AJ37" s="40"/>
    </row>
    <row r="38" spans="1:36" s="36" customFormat="1" x14ac:dyDescent="0.25">
      <c r="A38" s="34" t="s">
        <v>696</v>
      </c>
      <c r="B38" s="51">
        <f t="shared" ref="B38:AJ38" si="1">SUM(B2:B37)</f>
        <v>984.83</v>
      </c>
      <c r="C38" s="51">
        <f t="shared" si="1"/>
        <v>987.42499999999995</v>
      </c>
      <c r="D38" s="51">
        <f t="shared" si="1"/>
        <v>988.625</v>
      </c>
      <c r="E38" s="51">
        <f t="shared" si="1"/>
        <v>990.92200000000003</v>
      </c>
      <c r="F38" s="51">
        <f t="shared" si="1"/>
        <v>1006.272</v>
      </c>
      <c r="G38" s="51">
        <f t="shared" si="1"/>
        <v>1011.6139999999999</v>
      </c>
      <c r="H38" s="51">
        <f t="shared" si="1"/>
        <v>1176.1360000000002</v>
      </c>
      <c r="I38" s="51">
        <f t="shared" si="1"/>
        <v>1231.1469999999999</v>
      </c>
      <c r="J38" s="51">
        <f t="shared" si="1"/>
        <v>1240.0009999999997</v>
      </c>
      <c r="K38" s="51">
        <f t="shared" si="1"/>
        <v>1254.4882799999998</v>
      </c>
      <c r="L38" s="51">
        <f t="shared" si="1"/>
        <v>1277.4902899999997</v>
      </c>
      <c r="M38" s="51">
        <f t="shared" si="1"/>
        <v>1301.2504199999998</v>
      </c>
      <c r="N38" s="51">
        <f t="shared" si="1"/>
        <v>1334.4934999999998</v>
      </c>
      <c r="O38" s="51">
        <f t="shared" si="1"/>
        <v>1347.2748399999998</v>
      </c>
      <c r="P38" s="51">
        <f t="shared" si="1"/>
        <v>1368.2601199999997</v>
      </c>
      <c r="Q38" s="51">
        <f t="shared" si="1"/>
        <v>1406.7746799999998</v>
      </c>
      <c r="R38" s="51">
        <f t="shared" si="1"/>
        <v>1485.7289799999996</v>
      </c>
      <c r="S38" s="51">
        <f t="shared" si="1"/>
        <v>1513.7372399999999</v>
      </c>
      <c r="T38" s="51">
        <f t="shared" si="1"/>
        <v>1553.9004699999998</v>
      </c>
      <c r="U38" s="51">
        <f t="shared" si="1"/>
        <v>1595.47128</v>
      </c>
      <c r="V38" s="51">
        <f t="shared" si="1"/>
        <v>1656.2974299999998</v>
      </c>
      <c r="W38" s="51">
        <f t="shared" si="1"/>
        <v>1751.0989100000002</v>
      </c>
      <c r="X38" s="51">
        <f t="shared" si="1"/>
        <v>1852.8900699999997</v>
      </c>
      <c r="Y38" s="51">
        <f t="shared" si="1"/>
        <v>1863.1941300000001</v>
      </c>
      <c r="Z38" s="51">
        <f t="shared" si="1"/>
        <v>1877.5425599999999</v>
      </c>
      <c r="AA38" s="51">
        <f t="shared" si="1"/>
        <v>1954.84429</v>
      </c>
      <c r="AB38" s="51">
        <f t="shared" si="1"/>
        <v>2001.48029</v>
      </c>
      <c r="AC38" s="51">
        <f t="shared" si="1"/>
        <v>2023.8866200000002</v>
      </c>
      <c r="AD38" s="51">
        <f t="shared" si="1"/>
        <v>2127.5688400000004</v>
      </c>
      <c r="AE38" s="51">
        <f t="shared" si="1"/>
        <v>2159.7177200000006</v>
      </c>
      <c r="AF38" s="51">
        <f t="shared" si="1"/>
        <v>2206.2047200000002</v>
      </c>
      <c r="AG38" s="51">
        <f t="shared" si="1"/>
        <v>2207.98398</v>
      </c>
      <c r="AH38" s="51">
        <f t="shared" si="1"/>
        <v>2255.3020000000001</v>
      </c>
      <c r="AI38" s="51">
        <f t="shared" si="1"/>
        <v>2271.3969999999995</v>
      </c>
      <c r="AJ38" s="51">
        <f t="shared" si="1"/>
        <v>0</v>
      </c>
    </row>
    <row r="41" spans="1:36" x14ac:dyDescent="0.25">
      <c r="G41" s="5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21</vt:i4>
      </vt:variant>
      <vt:variant>
        <vt:lpstr>Imenovani rasponi</vt:lpstr>
      </vt:variant>
      <vt:variant>
        <vt:i4>1</vt:i4>
      </vt:variant>
    </vt:vector>
  </HeadingPairs>
  <TitlesOfParts>
    <vt:vector size="22" baseType="lpstr">
      <vt:lpstr>Istarska žup_JLS</vt:lpstr>
      <vt:lpstr>Zagrebačka županija</vt:lpstr>
      <vt:lpstr>Krapinsko zagorska</vt:lpstr>
      <vt:lpstr>Sisačko moslavačka</vt:lpstr>
      <vt:lpstr>Karlovačka</vt:lpstr>
      <vt:lpstr>Varaždinska</vt:lpstr>
      <vt:lpstr>Koprivničko križevačka</vt:lpstr>
      <vt:lpstr>Bjelovarsko bilogorska</vt:lpstr>
      <vt:lpstr>Primorsko goranska</vt:lpstr>
      <vt:lpstr>Ličko senjska</vt:lpstr>
      <vt:lpstr>Virovitičko podravska</vt:lpstr>
      <vt:lpstr>Požeško slavonska</vt:lpstr>
      <vt:lpstr>Brodsko posavska</vt:lpstr>
      <vt:lpstr>Zadarska</vt:lpstr>
      <vt:lpstr>Osječko baranjska</vt:lpstr>
      <vt:lpstr>Šibensko kninska</vt:lpstr>
      <vt:lpstr>Vukovarsko srijemska</vt:lpstr>
      <vt:lpstr>Splitsko dalmatinska</vt:lpstr>
      <vt:lpstr>Dubrovačko neretvanska</vt:lpstr>
      <vt:lpstr>Međimurska</vt:lpstr>
      <vt:lpstr>Grad Zagreb</vt:lpstr>
      <vt:lpstr>'Zagrebačka županija'!Podrucje_ispisa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Mesić</dc:creator>
  <cp:lastModifiedBy>Općina Bogdanovci</cp:lastModifiedBy>
  <cp:lastPrinted>2022-02-08T07:58:34Z</cp:lastPrinted>
  <dcterms:created xsi:type="dcterms:W3CDTF">2021-07-07T10:54:39Z</dcterms:created>
  <dcterms:modified xsi:type="dcterms:W3CDTF">2024-01-18T12:20:39Z</dcterms:modified>
</cp:coreProperties>
</file>