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Ivo\Desktop\"/>
    </mc:Choice>
  </mc:AlternateContent>
  <xr:revisionPtr revIDLastSave="0" documentId="13_ncr:1_{174C91F0-4A17-4714-ADEF-0034348D80CB}" xr6:coauthVersionLast="47" xr6:coauthVersionMax="47" xr10:uidLastSave="{00000000-0000-0000-0000-000000000000}"/>
  <bookViews>
    <workbookView xWindow="-120" yWindow="-120" windowWidth="29040" windowHeight="15840" firstSheet="11" activeTab="16" xr2:uid="{00000000-000D-0000-FFFF-FFFF00000000}"/>
  </bookViews>
  <sheets>
    <sheet name="Istarska žup_JLS" sheetId="2" r:id="rId1"/>
    <sheet name="Zagrebačka županija" sheetId="3" r:id="rId2"/>
    <sheet name="Krapinsko zagorska" sheetId="4" r:id="rId3"/>
    <sheet name="Sisačko moslavačka" sheetId="5" r:id="rId4"/>
    <sheet name="Karlovačka" sheetId="6" r:id="rId5"/>
    <sheet name="Varaždinska" sheetId="7" r:id="rId6"/>
    <sheet name="Koprivničko križevačka" sheetId="8" r:id="rId7"/>
    <sheet name="Bjelovarsko bilogorska" sheetId="9" r:id="rId8"/>
    <sheet name="Primorsko goranska" sheetId="10" r:id="rId9"/>
    <sheet name="Ličko senjska" sheetId="11" r:id="rId10"/>
    <sheet name="Virovitičko podravska" sheetId="12" r:id="rId11"/>
    <sheet name="Požeško slavonska" sheetId="13" r:id="rId12"/>
    <sheet name="Brodsko posavska" sheetId="14" r:id="rId13"/>
    <sheet name="Zadarska" sheetId="15" r:id="rId14"/>
    <sheet name="Osječko baranjska" sheetId="16" r:id="rId15"/>
    <sheet name="Šibensko kninska" sheetId="17" r:id="rId16"/>
    <sheet name="Vukovarsko srijemska" sheetId="18" r:id="rId17"/>
    <sheet name="Splitsko dalmatinska" sheetId="19" r:id="rId18"/>
    <sheet name="Dubrovačko neretvanska" sheetId="20" r:id="rId19"/>
    <sheet name="Međimurska" sheetId="21" r:id="rId20"/>
    <sheet name="Grad Zagreb" sheetId="22" r:id="rId21"/>
  </sheets>
  <externalReferences>
    <externalReference r:id="rId22"/>
    <externalReference r:id="rId23"/>
  </externalReferences>
  <definedNames>
    <definedName name="_xlnm.Print_Area" localSheetId="1">'Zagrebačka županija'!$A$1:$AM$73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M89" i="2" l="1"/>
  <c r="AM73" i="3"/>
  <c r="AM70" i="4"/>
  <c r="AM44" i="5"/>
  <c r="AM48" i="6"/>
  <c r="AM61" i="7"/>
  <c r="AM56" i="8"/>
  <c r="AM50" i="9"/>
  <c r="AM78" i="10"/>
  <c r="AM28" i="11"/>
  <c r="AM38" i="12"/>
  <c r="AM24" i="13"/>
  <c r="AM62" i="14"/>
  <c r="AM72" i="15"/>
  <c r="AM90" i="16"/>
  <c r="AM44" i="17"/>
  <c r="AM66" i="18"/>
  <c r="AM114" i="19"/>
  <c r="AM48" i="20"/>
  <c r="AM56" i="21"/>
  <c r="AM8" i="22"/>
  <c r="G17" i="6" l="1"/>
  <c r="AK31" i="2" l="1"/>
  <c r="AG31" i="2"/>
  <c r="AH31" i="2" s="1"/>
  <c r="AF31" i="2"/>
  <c r="AC31" i="2"/>
  <c r="AD31" i="2" s="1"/>
  <c r="AA31" i="2"/>
  <c r="Z31" i="2"/>
  <c r="Y31" i="2" s="1"/>
  <c r="X31" i="2" s="1"/>
  <c r="W31" i="2" s="1"/>
  <c r="V31" i="2" s="1"/>
  <c r="U31" i="2" s="1"/>
  <c r="T31" i="2" s="1"/>
  <c r="S31" i="2" s="1"/>
  <c r="R31" i="2" s="1"/>
  <c r="Q31" i="2" s="1"/>
  <c r="P31" i="2" s="1"/>
  <c r="O31" i="2" s="1"/>
  <c r="N31" i="2" s="1"/>
  <c r="M31" i="2" s="1"/>
  <c r="L31" i="2" s="1"/>
  <c r="AJ29" i="18" l="1"/>
  <c r="AK29" i="18" s="1"/>
  <c r="AL29" i="18" s="1"/>
  <c r="AF29" i="18"/>
  <c r="Z29" i="18"/>
  <c r="AA29" i="18" s="1"/>
  <c r="AB29" i="18" s="1"/>
  <c r="AC29" i="18" s="1"/>
  <c r="V29" i="18"/>
  <c r="T29" i="18"/>
  <c r="Q29" i="18"/>
  <c r="R29" i="18" s="1"/>
  <c r="AK59" i="15" l="1"/>
  <c r="AL59" i="15" s="1"/>
  <c r="AJ59" i="15"/>
  <c r="AI59" i="15"/>
  <c r="AH59" i="15"/>
  <c r="AG59" i="15"/>
  <c r="AF59" i="15"/>
  <c r="AE59" i="15"/>
  <c r="AD59" i="15"/>
  <c r="AC59" i="15"/>
  <c r="AB59" i="15"/>
  <c r="AA59" i="15"/>
  <c r="Z59" i="15"/>
  <c r="Y59" i="15"/>
  <c r="X59" i="15"/>
  <c r="W59" i="15"/>
  <c r="V59" i="15"/>
  <c r="U59" i="15"/>
  <c r="T59" i="15"/>
  <c r="R59" i="15"/>
  <c r="AJ59" i="10" l="1"/>
  <c r="AI59" i="10"/>
  <c r="AH59" i="10" s="1"/>
  <c r="AG59" i="10" s="1"/>
  <c r="AF59" i="10" s="1"/>
  <c r="AE59" i="10" s="1"/>
  <c r="AD59" i="10" s="1"/>
  <c r="AC59" i="10" s="1"/>
  <c r="AB59" i="10" s="1"/>
  <c r="AA59" i="10" s="1"/>
  <c r="Z59" i="10" s="1"/>
  <c r="Y59" i="10" s="1"/>
  <c r="X59" i="10" s="1"/>
  <c r="W59" i="10" s="1"/>
  <c r="V59" i="10" s="1"/>
  <c r="U59" i="10" s="1"/>
  <c r="T59" i="10" s="1"/>
  <c r="S59" i="10" s="1"/>
  <c r="R59" i="10" s="1"/>
  <c r="Q59" i="10" s="1"/>
  <c r="P59" i="10" s="1"/>
  <c r="O59" i="10" s="1"/>
  <c r="N59" i="10" s="1"/>
  <c r="M59" i="10" s="1"/>
  <c r="L59" i="10" s="1"/>
  <c r="K59" i="10" s="1"/>
  <c r="J59" i="10" s="1"/>
  <c r="I59" i="10" s="1"/>
  <c r="H59" i="10" s="1"/>
  <c r="G59" i="10" s="1"/>
  <c r="L49" i="8" l="1"/>
  <c r="M49" i="8" s="1"/>
  <c r="N49" i="8" s="1"/>
  <c r="O49" i="8" s="1"/>
  <c r="P49" i="8" s="1"/>
  <c r="Q49" i="8" s="1"/>
  <c r="R49" i="8" s="1"/>
  <c r="S49" i="8" s="1"/>
  <c r="T49" i="8" s="1"/>
  <c r="U49" i="8" s="1"/>
  <c r="V49" i="8" s="1"/>
  <c r="W49" i="8" s="1"/>
  <c r="X49" i="8" s="1"/>
  <c r="Y49" i="8" s="1"/>
  <c r="Z49" i="8" s="1"/>
  <c r="AA49" i="8" s="1"/>
  <c r="AB49" i="8" s="1"/>
  <c r="AC49" i="8" s="1"/>
  <c r="AD49" i="8" s="1"/>
  <c r="AE49" i="8" s="1"/>
  <c r="AF49" i="8" s="1"/>
  <c r="AG49" i="8" s="1"/>
  <c r="AH49" i="8" s="1"/>
  <c r="AI49" i="8" s="1"/>
  <c r="AJ49" i="8" s="1"/>
  <c r="AK49" i="8" s="1"/>
  <c r="AL49" i="8" s="1"/>
  <c r="U19" i="4" l="1"/>
  <c r="W19" i="4" s="1"/>
  <c r="X19" i="4" s="1"/>
  <c r="Y19" i="4" s="1"/>
  <c r="Z19" i="4" s="1"/>
  <c r="AA19" i="4" s="1"/>
  <c r="AB19" i="4" s="1"/>
  <c r="AC19" i="4" s="1"/>
  <c r="AI19" i="4" s="1"/>
  <c r="AK19" i="4" s="1"/>
  <c r="AL19" i="4" s="1"/>
  <c r="H81" i="19" l="1"/>
  <c r="I81" i="19" s="1"/>
  <c r="J81" i="19" s="1"/>
  <c r="K81" i="19" s="1"/>
  <c r="L81" i="19" s="1"/>
  <c r="M81" i="19" s="1"/>
  <c r="N81" i="19" s="1"/>
  <c r="O81" i="19" s="1"/>
  <c r="P81" i="19" s="1"/>
  <c r="Q81" i="19" s="1"/>
  <c r="R81" i="19" s="1"/>
  <c r="S81" i="19" s="1"/>
  <c r="T81" i="19" s="1"/>
  <c r="U81" i="19" s="1"/>
  <c r="V81" i="19" s="1"/>
  <c r="W81" i="19" s="1"/>
  <c r="X81" i="19" s="1"/>
  <c r="Y81" i="19" s="1"/>
  <c r="Z81" i="19" s="1"/>
  <c r="AA81" i="19" s="1"/>
  <c r="AB81" i="19" s="1"/>
  <c r="AC81" i="19" s="1"/>
  <c r="AD81" i="19" s="1"/>
  <c r="AE81" i="19" s="1"/>
  <c r="AF81" i="19" s="1"/>
  <c r="AG81" i="19" s="1"/>
  <c r="AH81" i="19" s="1"/>
  <c r="AI81" i="19" s="1"/>
  <c r="AJ81" i="19" s="1"/>
  <c r="AK81" i="19" s="1"/>
  <c r="AL81" i="19" s="1"/>
  <c r="N9" i="4" l="1"/>
  <c r="O9" i="4" s="1"/>
  <c r="P9" i="4" s="1"/>
  <c r="Q9" i="4" s="1"/>
  <c r="R9" i="4" s="1"/>
  <c r="S9" i="4" s="1"/>
  <c r="T9" i="4" s="1"/>
  <c r="U9" i="4" s="1"/>
  <c r="V9" i="4" s="1"/>
  <c r="W9" i="4" s="1"/>
  <c r="X9" i="4" s="1"/>
  <c r="Y9" i="4" s="1"/>
  <c r="Z9" i="4" s="1"/>
  <c r="AA9" i="4" s="1"/>
  <c r="AB9" i="4" s="1"/>
  <c r="AC9" i="4" s="1"/>
  <c r="AD9" i="4" s="1"/>
  <c r="AE9" i="4" s="1"/>
  <c r="AF9" i="4" s="1"/>
  <c r="AG9" i="4" s="1"/>
  <c r="AH9" i="4" s="1"/>
  <c r="AI9" i="4" s="1"/>
  <c r="AJ9" i="4" s="1"/>
  <c r="AK9" i="4" s="1"/>
  <c r="AL9" i="4" s="1"/>
  <c r="G43" i="3" l="1"/>
  <c r="AG23" i="8" l="1"/>
  <c r="AH23" i="8" s="1"/>
  <c r="AI23" i="8" s="1"/>
  <c r="AJ23" i="8" s="1"/>
  <c r="AK23" i="8" s="1"/>
  <c r="AB23" i="8"/>
  <c r="T23" i="8"/>
  <c r="U23" i="8" s="1"/>
  <c r="V23" i="8" s="1"/>
  <c r="W23" i="8" s="1"/>
  <c r="X23" i="8" s="1"/>
  <c r="H23" i="8"/>
  <c r="I23" i="8" s="1"/>
  <c r="J23" i="8" s="1"/>
  <c r="K23" i="8" s="1"/>
  <c r="L23" i="8" s="1"/>
  <c r="M23" i="8" s="1"/>
  <c r="N23" i="8" s="1"/>
  <c r="O23" i="8" s="1"/>
  <c r="P23" i="8" s="1"/>
  <c r="AB33" i="10" l="1"/>
  <c r="AC73" i="10" l="1"/>
  <c r="AD73" i="10" s="1"/>
  <c r="AE73" i="10" s="1"/>
  <c r="AF73" i="10" s="1"/>
  <c r="AG73" i="10" s="1"/>
  <c r="AH73" i="10" s="1"/>
  <c r="AI73" i="10" s="1"/>
  <c r="AJ73" i="10" s="1"/>
  <c r="AK73" i="10" s="1"/>
  <c r="AL73" i="10" s="1"/>
  <c r="Q3" i="22" l="1"/>
  <c r="P3" i="22" s="1"/>
  <c r="O3" i="22" s="1"/>
  <c r="N3" i="22" s="1"/>
  <c r="M3" i="22" s="1"/>
  <c r="L3" i="22" s="1"/>
  <c r="K3" i="22" s="1"/>
  <c r="J3" i="22" s="1"/>
  <c r="I3" i="22" s="1"/>
  <c r="H3" i="22" s="1"/>
  <c r="G3" i="22" s="1"/>
  <c r="H66" i="18" l="1"/>
  <c r="I66" i="18"/>
  <c r="J66" i="18"/>
  <c r="K66" i="18"/>
  <c r="L66" i="18"/>
  <c r="M66" i="18"/>
  <c r="N66" i="18"/>
  <c r="O66" i="18"/>
  <c r="P66" i="18"/>
  <c r="Q66" i="18"/>
  <c r="R66" i="18"/>
  <c r="S66" i="18"/>
  <c r="T66" i="18"/>
  <c r="U66" i="18"/>
  <c r="V66" i="18"/>
  <c r="W66" i="18"/>
  <c r="X66" i="18"/>
  <c r="Y66" i="18"/>
  <c r="Z66" i="18"/>
  <c r="AA66" i="18"/>
  <c r="AB66" i="18"/>
  <c r="AC66" i="18"/>
  <c r="AD66" i="18"/>
  <c r="AE66" i="18"/>
  <c r="AF66" i="18"/>
  <c r="AG66" i="18"/>
  <c r="AH66" i="18"/>
  <c r="AI66" i="18"/>
  <c r="AJ66" i="18"/>
  <c r="AK66" i="18"/>
  <c r="AL66" i="18"/>
  <c r="G66" i="18"/>
  <c r="H114" i="19"/>
  <c r="I114" i="19"/>
  <c r="J114" i="19"/>
  <c r="K114" i="19"/>
  <c r="L114" i="19"/>
  <c r="M114" i="19"/>
  <c r="N114" i="19"/>
  <c r="O114" i="19"/>
  <c r="P114" i="19"/>
  <c r="Q114" i="19"/>
  <c r="R114" i="19"/>
  <c r="S114" i="19"/>
  <c r="T114" i="19"/>
  <c r="U114" i="19"/>
  <c r="V114" i="19"/>
  <c r="W114" i="19"/>
  <c r="X114" i="19"/>
  <c r="Y114" i="19"/>
  <c r="Z114" i="19"/>
  <c r="AA114" i="19"/>
  <c r="AB114" i="19"/>
  <c r="AC114" i="19"/>
  <c r="AD114" i="19"/>
  <c r="AE114" i="19"/>
  <c r="AF114" i="19"/>
  <c r="AG114" i="19"/>
  <c r="AH114" i="19"/>
  <c r="AI114" i="19"/>
  <c r="AJ114" i="19"/>
  <c r="AK114" i="19"/>
  <c r="AL114" i="19"/>
  <c r="G114" i="19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W48" i="20"/>
  <c r="X48" i="20"/>
  <c r="Y48" i="20"/>
  <c r="Z48" i="20"/>
  <c r="AA48" i="20"/>
  <c r="AB48" i="20"/>
  <c r="AC48" i="20"/>
  <c r="AD48" i="20"/>
  <c r="AE48" i="20"/>
  <c r="AF48" i="20"/>
  <c r="AG48" i="20"/>
  <c r="AH48" i="20"/>
  <c r="AI48" i="20"/>
  <c r="AJ48" i="20"/>
  <c r="AK48" i="20"/>
  <c r="AL48" i="20"/>
  <c r="G48" i="20"/>
  <c r="H56" i="21"/>
  <c r="I56" i="21"/>
  <c r="J56" i="21"/>
  <c r="K56" i="21"/>
  <c r="L56" i="21"/>
  <c r="M56" i="21"/>
  <c r="N56" i="21"/>
  <c r="O56" i="21"/>
  <c r="P56" i="21"/>
  <c r="Q56" i="21"/>
  <c r="R56" i="21"/>
  <c r="S56" i="21"/>
  <c r="T56" i="21"/>
  <c r="U56" i="21"/>
  <c r="V56" i="21"/>
  <c r="W56" i="21"/>
  <c r="X56" i="21"/>
  <c r="Y56" i="21"/>
  <c r="Z56" i="21"/>
  <c r="AA56" i="21"/>
  <c r="AB56" i="21"/>
  <c r="AC56" i="21"/>
  <c r="AD56" i="21"/>
  <c r="AE56" i="21"/>
  <c r="AF56" i="21"/>
  <c r="AG56" i="21"/>
  <c r="AH56" i="21"/>
  <c r="AI56" i="21"/>
  <c r="AJ56" i="21"/>
  <c r="AK56" i="21"/>
  <c r="AL56" i="21"/>
  <c r="G56" i="21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AI8" i="22"/>
  <c r="AJ8" i="22"/>
  <c r="AK8" i="22"/>
  <c r="AL8" i="22"/>
  <c r="G8" i="22"/>
  <c r="C1" i="18" l="1"/>
  <c r="C1" i="19"/>
  <c r="C1" i="20"/>
  <c r="C1" i="21"/>
  <c r="C1" i="22"/>
  <c r="H44" i="17" l="1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G44" i="17"/>
  <c r="H90" i="16"/>
  <c r="I90" i="16"/>
  <c r="J90" i="16"/>
  <c r="K90" i="16"/>
  <c r="L90" i="16"/>
  <c r="M90" i="16"/>
  <c r="N90" i="16"/>
  <c r="O90" i="16"/>
  <c r="P90" i="16"/>
  <c r="Q90" i="16"/>
  <c r="R90" i="16"/>
  <c r="S90" i="16"/>
  <c r="T90" i="16"/>
  <c r="U90" i="16"/>
  <c r="V90" i="16"/>
  <c r="W90" i="16"/>
  <c r="X90" i="16"/>
  <c r="Y90" i="16"/>
  <c r="Z90" i="16"/>
  <c r="AA90" i="16"/>
  <c r="AB90" i="16"/>
  <c r="AC90" i="16"/>
  <c r="AD90" i="16"/>
  <c r="AE90" i="16"/>
  <c r="AF90" i="16"/>
  <c r="AG90" i="16"/>
  <c r="AH90" i="16"/>
  <c r="AI90" i="16"/>
  <c r="AJ90" i="16"/>
  <c r="AK90" i="16"/>
  <c r="AL90" i="16"/>
  <c r="G90" i="16"/>
  <c r="H72" i="15"/>
  <c r="I72" i="15"/>
  <c r="J72" i="15"/>
  <c r="K72" i="15"/>
  <c r="L72" i="15"/>
  <c r="M72" i="15"/>
  <c r="N72" i="15"/>
  <c r="O72" i="15"/>
  <c r="P72" i="15"/>
  <c r="Q72" i="15"/>
  <c r="R72" i="15"/>
  <c r="S72" i="15"/>
  <c r="T72" i="15"/>
  <c r="U72" i="15"/>
  <c r="V72" i="15"/>
  <c r="W72" i="15"/>
  <c r="X72" i="15"/>
  <c r="Y72" i="15"/>
  <c r="Z72" i="15"/>
  <c r="AA72" i="15"/>
  <c r="AB72" i="15"/>
  <c r="AC72" i="15"/>
  <c r="AD72" i="15"/>
  <c r="AE72" i="15"/>
  <c r="AF72" i="15"/>
  <c r="AG72" i="15"/>
  <c r="AH72" i="15"/>
  <c r="AI72" i="15"/>
  <c r="AJ72" i="15"/>
  <c r="AK72" i="15"/>
  <c r="AL72" i="15"/>
  <c r="G72" i="15"/>
  <c r="H62" i="14"/>
  <c r="I62" i="14"/>
  <c r="J62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Y62" i="14"/>
  <c r="Z62" i="14"/>
  <c r="AA62" i="14"/>
  <c r="AB62" i="14"/>
  <c r="AC62" i="14"/>
  <c r="AD62" i="14"/>
  <c r="AE62" i="14"/>
  <c r="AF62" i="14"/>
  <c r="AG62" i="14"/>
  <c r="AH62" i="14"/>
  <c r="AI62" i="14"/>
  <c r="AJ62" i="14"/>
  <c r="AK62" i="14"/>
  <c r="AL62" i="14"/>
  <c r="G62" i="14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G24" i="13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Z38" i="12"/>
  <c r="AA38" i="12"/>
  <c r="AB38" i="12"/>
  <c r="AC38" i="12"/>
  <c r="AD38" i="12"/>
  <c r="AE38" i="12"/>
  <c r="AF38" i="12"/>
  <c r="AG38" i="12"/>
  <c r="AH38" i="12"/>
  <c r="AI38" i="12"/>
  <c r="AJ38" i="12"/>
  <c r="AK38" i="12"/>
  <c r="AL38" i="12"/>
  <c r="G38" i="12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AI28" i="11"/>
  <c r="AJ28" i="11"/>
  <c r="AK28" i="11"/>
  <c r="AL28" i="11"/>
  <c r="G28" i="11"/>
  <c r="H78" i="10"/>
  <c r="I78" i="10"/>
  <c r="J78" i="10"/>
  <c r="K78" i="10"/>
  <c r="L78" i="10"/>
  <c r="M78" i="10"/>
  <c r="N78" i="10"/>
  <c r="O78" i="10"/>
  <c r="P78" i="10"/>
  <c r="Q78" i="10"/>
  <c r="R78" i="10"/>
  <c r="S78" i="10"/>
  <c r="T78" i="10"/>
  <c r="U78" i="10"/>
  <c r="V78" i="10"/>
  <c r="W78" i="10"/>
  <c r="X78" i="10"/>
  <c r="Y78" i="10"/>
  <c r="Z78" i="10"/>
  <c r="AA78" i="10"/>
  <c r="AB78" i="10"/>
  <c r="AC78" i="10"/>
  <c r="AD78" i="10"/>
  <c r="AE78" i="10"/>
  <c r="AF78" i="10"/>
  <c r="AG78" i="10"/>
  <c r="AH78" i="10"/>
  <c r="AI78" i="10"/>
  <c r="AJ78" i="10"/>
  <c r="AK78" i="10"/>
  <c r="AL78" i="10"/>
  <c r="G78" i="10"/>
  <c r="C1" i="17"/>
  <c r="C1" i="16"/>
  <c r="C1" i="15"/>
  <c r="C1" i="14"/>
  <c r="C1" i="13"/>
  <c r="C1" i="12"/>
  <c r="C1" i="11"/>
  <c r="H50" i="9" l="1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AA50" i="9"/>
  <c r="AB50" i="9"/>
  <c r="AC50" i="9"/>
  <c r="AD50" i="9"/>
  <c r="G50" i="9"/>
  <c r="AF50" i="9"/>
  <c r="AG50" i="9"/>
  <c r="AH50" i="9"/>
  <c r="AI50" i="9"/>
  <c r="AJ50" i="9"/>
  <c r="AK50" i="9"/>
  <c r="AL50" i="9"/>
  <c r="AE50" i="9"/>
  <c r="H89" i="2" l="1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G89" i="2"/>
  <c r="H56" i="8"/>
  <c r="I56" i="8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W56" i="8"/>
  <c r="X56" i="8"/>
  <c r="Y56" i="8"/>
  <c r="Z56" i="8"/>
  <c r="AA56" i="8"/>
  <c r="AB56" i="8"/>
  <c r="AC56" i="8"/>
  <c r="AD56" i="8"/>
  <c r="AE56" i="8"/>
  <c r="AF56" i="8"/>
  <c r="AG56" i="8"/>
  <c r="AH56" i="8"/>
  <c r="AI56" i="8"/>
  <c r="AJ56" i="8"/>
  <c r="AK56" i="8"/>
  <c r="AL56" i="8"/>
  <c r="G56" i="8"/>
  <c r="H61" i="7"/>
  <c r="I61" i="7"/>
  <c r="J61" i="7"/>
  <c r="K61" i="7"/>
  <c r="L61" i="7"/>
  <c r="M61" i="7"/>
  <c r="N61" i="7"/>
  <c r="O61" i="7"/>
  <c r="P61" i="7"/>
  <c r="Q61" i="7"/>
  <c r="R61" i="7"/>
  <c r="S61" i="7"/>
  <c r="T61" i="7"/>
  <c r="U61" i="7"/>
  <c r="V61" i="7"/>
  <c r="W61" i="7"/>
  <c r="X61" i="7"/>
  <c r="Y61" i="7"/>
  <c r="Z61" i="7"/>
  <c r="AA61" i="7"/>
  <c r="AB61" i="7"/>
  <c r="AC61" i="7"/>
  <c r="AD61" i="7"/>
  <c r="AE61" i="7"/>
  <c r="AF61" i="7"/>
  <c r="AG61" i="7"/>
  <c r="AH61" i="7"/>
  <c r="AI61" i="7"/>
  <c r="AJ61" i="7"/>
  <c r="AK61" i="7"/>
  <c r="AL61" i="7"/>
  <c r="G61" i="7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G48" i="6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G44" i="5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AC70" i="4"/>
  <c r="AD70" i="4"/>
  <c r="AE70" i="4"/>
  <c r="AF70" i="4"/>
  <c r="AG70" i="4"/>
  <c r="AH70" i="4"/>
  <c r="AI70" i="4"/>
  <c r="AJ70" i="4"/>
  <c r="AK70" i="4"/>
  <c r="AL70" i="4"/>
  <c r="G70" i="4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G73" i="3"/>
</calcChain>
</file>

<file path=xl/sharedStrings.xml><?xml version="1.0" encoding="utf-8"?>
<sst xmlns="http://schemas.openxmlformats.org/spreadsheetml/2006/main" count="2756" uniqueCount="1837">
  <si>
    <t>poslano</t>
  </si>
  <si>
    <t>primljeno</t>
  </si>
  <si>
    <t>napomena</t>
  </si>
  <si>
    <t>01_Zagrebačka županija</t>
  </si>
  <si>
    <t>02_Krapinsko-zagorska županija</t>
  </si>
  <si>
    <t>03_Sisačko-moslavačka županija</t>
  </si>
  <si>
    <t>04_Karlovačka županija</t>
  </si>
  <si>
    <t>05_Varaždinska županija</t>
  </si>
  <si>
    <t>06_Koprivničko-križevačka županija</t>
  </si>
  <si>
    <t>07_Bjelovarsko-bilogorska županija</t>
  </si>
  <si>
    <t>08_Primorsko-goranska županija</t>
  </si>
  <si>
    <t>09_Ličko-senjska županija</t>
  </si>
  <si>
    <t>10_Virovitičko-podravska županija</t>
  </si>
  <si>
    <t>11_Požeško-slavonska županija</t>
  </si>
  <si>
    <t>12_Brodsko-posavska županija</t>
  </si>
  <si>
    <t>13_Zadarska županija</t>
  </si>
  <si>
    <t>14_Osječko-baranjska županija</t>
  </si>
  <si>
    <t>15_Šibensko-kninska županija</t>
  </si>
  <si>
    <t>16_Vukovarsko-srijemska županija</t>
  </si>
  <si>
    <t>17_Splitsko-dalmatinska županija</t>
  </si>
  <si>
    <t>18_Istarska županija</t>
  </si>
  <si>
    <t>19_Dubrovačko-neretvanska županija</t>
  </si>
  <si>
    <t>20_Međimurska županija</t>
  </si>
  <si>
    <t>21_Grad Zagreb</t>
  </si>
  <si>
    <t>prostor@prostorobz.hr</t>
  </si>
  <si>
    <t xml:space="preserve">18_Bale-Valle </t>
  </si>
  <si>
    <t xml:space="preserve">18_Barban </t>
  </si>
  <si>
    <t xml:space="preserve">18_Brtonigla </t>
  </si>
  <si>
    <t xml:space="preserve">18_Buje </t>
  </si>
  <si>
    <t xml:space="preserve">18_Buzet - Službene novine </t>
  </si>
  <si>
    <t xml:space="preserve">18_Cerovlje </t>
  </si>
  <si>
    <t xml:space="preserve">18_Fažana </t>
  </si>
  <si>
    <t xml:space="preserve">18_Gračišće </t>
  </si>
  <si>
    <t xml:space="preserve">18_Grožnjan - Grisignana </t>
  </si>
  <si>
    <t xml:space="preserve">18_Kanfanar </t>
  </si>
  <si>
    <t xml:space="preserve">18_Karojba </t>
  </si>
  <si>
    <t xml:space="preserve">18_Kaštelir Labinci </t>
  </si>
  <si>
    <t xml:space="preserve">18_Kršan </t>
  </si>
  <si>
    <t xml:space="preserve">18_Labin - službene novine </t>
  </si>
  <si>
    <t xml:space="preserve">18_Lanišće </t>
  </si>
  <si>
    <t xml:space="preserve">18_Ližnjan - službene novine </t>
  </si>
  <si>
    <t xml:space="preserve">18_Lupoglav </t>
  </si>
  <si>
    <t xml:space="preserve">18_Marčana </t>
  </si>
  <si>
    <t xml:space="preserve">18_Medulin - Službene novine </t>
  </si>
  <si>
    <t xml:space="preserve">18_Motovun </t>
  </si>
  <si>
    <t xml:space="preserve">18_Novigrad | Cittanova </t>
  </si>
  <si>
    <t xml:space="preserve">18_Oprtalj </t>
  </si>
  <si>
    <t xml:space="preserve">18_Pazin </t>
  </si>
  <si>
    <t xml:space="preserve">18_Pićan </t>
  </si>
  <si>
    <t xml:space="preserve">18_Poreč - Službeni glasnik </t>
  </si>
  <si>
    <t xml:space="preserve">18_Pula - Službene novine </t>
  </si>
  <si>
    <t xml:space="preserve">18_Raša </t>
  </si>
  <si>
    <t xml:space="preserve">18_Rovinj </t>
  </si>
  <si>
    <t xml:space="preserve">18_Sveta Nedelja - Službeno glasilo </t>
  </si>
  <si>
    <t xml:space="preserve">18_Sveti Lovreč </t>
  </si>
  <si>
    <t xml:space="preserve">18_Sveti Petar u šumi </t>
  </si>
  <si>
    <t xml:space="preserve">18_Svetvinčenat </t>
  </si>
  <si>
    <t xml:space="preserve">18_Tar-Vabriga </t>
  </si>
  <si>
    <t xml:space="preserve">18_Tinjan </t>
  </si>
  <si>
    <t xml:space="preserve">18_Umag </t>
  </si>
  <si>
    <t xml:space="preserve">18_Višnjan </t>
  </si>
  <si>
    <t xml:space="preserve">18_Vižinada </t>
  </si>
  <si>
    <t xml:space="preserve">18_Vodnjan - Službene Novine </t>
  </si>
  <si>
    <t xml:space="preserve">18_Vrsar - službene stranice </t>
  </si>
  <si>
    <t>18_Žminj</t>
  </si>
  <si>
    <t>e mail</t>
  </si>
  <si>
    <t>opcina@bale-valle.hr</t>
  </si>
  <si>
    <t>telefon</t>
  </si>
  <si>
    <t>T: +385 (0)52 824 303</t>
  </si>
  <si>
    <t>info@barban.hr</t>
  </si>
  <si>
    <t>T. ++385(0)52 567 635</t>
  </si>
  <si>
    <t xml:space="preserve">Tel: +385 (0)52 / 774 - 174 </t>
  </si>
  <si>
    <t>tea.rakar@brtonigla-verteneglio.hr</t>
  </si>
  <si>
    <t>info@buje.hr</t>
  </si>
  <si>
    <t>052 772 122; 052 772 128</t>
  </si>
  <si>
    <t>info@buzet.hr</t>
  </si>
  <si>
    <t>052/662-726</t>
  </si>
  <si>
    <t xml:space="preserve">opcina@cerovlje.hr </t>
  </si>
  <si>
    <t>+385 (0)52 684-140</t>
  </si>
  <si>
    <t>opcina-fazana@pu.t-com.hr</t>
  </si>
  <si>
    <t>+385 52 382 107</t>
  </si>
  <si>
    <t>funtana@funtana.hr</t>
  </si>
  <si>
    <t>+385 52 445 442</t>
  </si>
  <si>
    <t>gracisce@gracisce.hr</t>
  </si>
  <si>
    <t>052 687 111</t>
  </si>
  <si>
    <t>opcina@groznjan-grisignana.hr</t>
  </si>
  <si>
    <t>052 / 776 349</t>
  </si>
  <si>
    <t>opcina@kanfanar.hr</t>
  </si>
  <si>
    <t>052 825 003</t>
  </si>
  <si>
    <t>opcina@karojba.hr</t>
  </si>
  <si>
    <t>(052) 683 445</t>
  </si>
  <si>
    <t>opckas-lab@pu.t-com.hr</t>
  </si>
  <si>
    <t>glorija.fable@krsan.hr</t>
  </si>
  <si>
    <t>+385 52 866 826</t>
  </si>
  <si>
    <t>opcina.lanisce@pu.t-com.hr</t>
  </si>
  <si>
    <t>+385 (0)52/661-060</t>
  </si>
  <si>
    <t>opcinaliznjan@liznjan.hr</t>
  </si>
  <si>
    <t>052/578-082</t>
  </si>
  <si>
    <t>opcina-lupoglav@pu.t-com.hr</t>
  </si>
  <si>
    <t>052/ 685 022</t>
  </si>
  <si>
    <t>marcana@marcana.hr</t>
  </si>
  <si>
    <t>052/571-058</t>
  </si>
  <si>
    <t>opcina@medulin.hr</t>
  </si>
  <si>
    <t>+385 (0) 52 385 650</t>
  </si>
  <si>
    <t>opcina-motovun@pu.t-com.hr</t>
  </si>
  <si>
    <t>(+385 52) 681-642</t>
  </si>
  <si>
    <t>info@novigrad.hr</t>
  </si>
  <si>
    <t>+385 (0)52 757 055</t>
  </si>
  <si>
    <t>opcina@oprtalj.hr</t>
  </si>
  <si>
    <t>+385 (0) 52/644-150</t>
  </si>
  <si>
    <t>+385 52 624 111</t>
  </si>
  <si>
    <t>ured.grada@pazin.hr</t>
  </si>
  <si>
    <t>info@pican.hr</t>
  </si>
  <si>
    <t>052/887-048</t>
  </si>
  <si>
    <t>pisarnica@porec.hr</t>
  </si>
  <si>
    <t>ingrid.bulian@pula.hr</t>
  </si>
  <si>
    <t>052/371-848</t>
  </si>
  <si>
    <t>opcina-rasa@pu.t-com.hr</t>
  </si>
  <si>
    <t xml:space="preserve"> 052 / 874 239</t>
  </si>
  <si>
    <t>info@sv-nedelja.hr</t>
  </si>
  <si>
    <t xml:space="preserve"> 052 865-631</t>
  </si>
  <si>
    <t>opcina@sveti-lovrec.hr</t>
  </si>
  <si>
    <t>052 448 195</t>
  </si>
  <si>
    <t>nacelnik@svpetarusumi.hr</t>
  </si>
  <si>
    <t xml:space="preserve">+385 52 686 444 </t>
  </si>
  <si>
    <t xml:space="preserve"> info@svetvincenat.hr</t>
  </si>
  <si>
    <t>+385 (0) 52 560 016</t>
  </si>
  <si>
    <t>info-opcina@tar-vabriga.hr</t>
  </si>
  <si>
    <t>+385 52 443 120</t>
  </si>
  <si>
    <t>opcina@tinjan.hr</t>
  </si>
  <si>
    <t>ured-gradonacelnika@umag.hr</t>
  </si>
  <si>
    <t>opcina-visnjan@visnjan.hr</t>
  </si>
  <si>
    <t>052/449-208</t>
  </si>
  <si>
    <t xml:space="preserve">opcina@vizinada.hr </t>
  </si>
  <si>
    <t xml:space="preserve"> 052 446 425 </t>
  </si>
  <si>
    <t>info@vodnjan.hr</t>
  </si>
  <si>
    <t>opcina-vrsar@vrsar.hr</t>
  </si>
  <si>
    <t>+385 52 441 339</t>
  </si>
  <si>
    <t xml:space="preserve">opcina@zminj.hr </t>
  </si>
  <si>
    <t xml:space="preserve">+385 52 846 250 </t>
  </si>
  <si>
    <t xml:space="preserve">01_Bedenica - Glasnik </t>
  </si>
  <si>
    <t xml:space="preserve">01_Bistra </t>
  </si>
  <si>
    <t xml:space="preserve">01_Brckovljani - SLUŽBENI GLASNIK </t>
  </si>
  <si>
    <t xml:space="preserve">01_Brdovec _Službeni glasnik </t>
  </si>
  <si>
    <t xml:space="preserve">01_Dubrava </t>
  </si>
  <si>
    <t xml:space="preserve">01_Dubravica </t>
  </si>
  <si>
    <t xml:space="preserve">01_Dugo Selo </t>
  </si>
  <si>
    <t xml:space="preserve">01_Farkaševac </t>
  </si>
  <si>
    <t xml:space="preserve">01_Gradec </t>
  </si>
  <si>
    <t xml:space="preserve">01_Ivanić - Službeni glasnik </t>
  </si>
  <si>
    <t xml:space="preserve">01_Jakovlje </t>
  </si>
  <si>
    <t xml:space="preserve">01_Jastrebarsko </t>
  </si>
  <si>
    <t xml:space="preserve">01_Klinča Sela </t>
  </si>
  <si>
    <t xml:space="preserve">01_Kloštar Ivanić </t>
  </si>
  <si>
    <t xml:space="preserve">01_Krašić </t>
  </si>
  <si>
    <t xml:space="preserve">01_Kravarsko </t>
  </si>
  <si>
    <t xml:space="preserve">01_Križ </t>
  </si>
  <si>
    <t xml:space="preserve">01_Luka </t>
  </si>
  <si>
    <t xml:space="preserve">01_Marija Gorica </t>
  </si>
  <si>
    <t xml:space="preserve">01_Orle </t>
  </si>
  <si>
    <t xml:space="preserve">01_Pisarovina </t>
  </si>
  <si>
    <t xml:space="preserve">01_Pokupsko </t>
  </si>
  <si>
    <t xml:space="preserve">01_Preseka </t>
  </si>
  <si>
    <t xml:space="preserve">01_Pušća </t>
  </si>
  <si>
    <t xml:space="preserve">01_Rakovec </t>
  </si>
  <si>
    <t xml:space="preserve">01_Rugvica </t>
  </si>
  <si>
    <t xml:space="preserve">01_Samobor </t>
  </si>
  <si>
    <t xml:space="preserve">01_Stupnik </t>
  </si>
  <si>
    <t xml:space="preserve">01_Sveta Nedelja - Glasnik </t>
  </si>
  <si>
    <t xml:space="preserve">01_Sveti Ivan Zelina </t>
  </si>
  <si>
    <t xml:space="preserve">01_Velika Gorica </t>
  </si>
  <si>
    <t xml:space="preserve">01_Vrbovec_Glasnik </t>
  </si>
  <si>
    <t xml:space="preserve">01_Zaprešić </t>
  </si>
  <si>
    <t>01_Žumberak</t>
  </si>
  <si>
    <t xml:space="preserve">mirjana.bratulic@rovinj-rovigno.hr </t>
  </si>
  <si>
    <t>052/805-209</t>
  </si>
  <si>
    <t>opcina.bedenica@zg.t-com.hr</t>
  </si>
  <si>
    <t>01 2043 550</t>
  </si>
  <si>
    <t>opcina-bistra@bistra.hr</t>
  </si>
  <si>
    <t>+385 (0) 1 3390 039</t>
  </si>
  <si>
    <t>opcina-brckovljani@zg.t-com.hr</t>
  </si>
  <si>
    <t>01/2753-524</t>
  </si>
  <si>
    <t>urbanizam@brdovec.hr</t>
  </si>
  <si>
    <t>01/3315-888</t>
  </si>
  <si>
    <t>opcina.dubrava@zg.t-com.hr</t>
  </si>
  <si>
    <t>+385 01 2725 821</t>
  </si>
  <si>
    <t>opcina@dubravica.hr</t>
  </si>
  <si>
    <t>01/ 3399 360</t>
  </si>
  <si>
    <t>urbanizam@dugoselo.hr</t>
  </si>
  <si>
    <t>01/2755 679</t>
  </si>
  <si>
    <t>opcina.farkasevac@zg.t-com.hr</t>
  </si>
  <si>
    <t>opcina.gradec@zg.t-com.hr</t>
  </si>
  <si>
    <t xml:space="preserve"> +385 1 27 97 097</t>
  </si>
  <si>
    <t xml:space="preserve"> grad@ivanic-grad.hr</t>
  </si>
  <si>
    <t xml:space="preserve"> +385 1 2831 360</t>
  </si>
  <si>
    <t>mirela.jaksevac@jakovlje.hr</t>
  </si>
  <si>
    <t>01/3351 887</t>
  </si>
  <si>
    <t>irena.strmecki-slat@jastrebarsko.hr</t>
  </si>
  <si>
    <t>01/6281 207</t>
  </si>
  <si>
    <t>opcina.klinca.sela@klinca-sela.hr</t>
  </si>
  <si>
    <t>+385 1 6288-028</t>
  </si>
  <si>
    <t>nacelnik@klostar-ivanic.hr</t>
  </si>
  <si>
    <t>01 / 2823 154</t>
  </si>
  <si>
    <t>opcina-krasic@zg.t-com.hr</t>
  </si>
  <si>
    <t>01 6270 488</t>
  </si>
  <si>
    <t>opcina@kravarsko.hr</t>
  </si>
  <si>
    <t>01/6237-022</t>
  </si>
  <si>
    <t>luka@opcina-luka.hr</t>
  </si>
  <si>
    <t>1 3393-560</t>
  </si>
  <si>
    <t>info@opcina-kriz.hr</t>
  </si>
  <si>
    <t>01/2831-510</t>
  </si>
  <si>
    <t>marija.gorica@email.t-com.hr</t>
  </si>
  <si>
    <t xml:space="preserve"> 01 3395-868</t>
  </si>
  <si>
    <t>info@opcina-orle.hr</t>
  </si>
  <si>
    <t>01 6239 609</t>
  </si>
  <si>
    <t>opcina-pisarovina@zg.t-com.hr</t>
  </si>
  <si>
    <t xml:space="preserve"> 01/6291 197</t>
  </si>
  <si>
    <t>nacelnik@pokupsko.hr</t>
  </si>
  <si>
    <t>01 / 6266-113</t>
  </si>
  <si>
    <t>nikola.kozar@gmail.com</t>
  </si>
  <si>
    <t>01/2724-768</t>
  </si>
  <si>
    <t>opcina.pusca@zg.t-com.hr</t>
  </si>
  <si>
    <t>01 3310 055</t>
  </si>
  <si>
    <t>opcina-rakovec@rakovec.hr</t>
  </si>
  <si>
    <t>01-2798-005</t>
  </si>
  <si>
    <t>opcina.rugvica@rugvica.hr</t>
  </si>
  <si>
    <t>01/2764-215</t>
  </si>
  <si>
    <t>davor.boskovic@samobor.hr</t>
  </si>
  <si>
    <t>+385 1 5497 887</t>
  </si>
  <si>
    <t>opcina-stupnik@stupnik.hr</t>
  </si>
  <si>
    <t>6589300</t>
  </si>
  <si>
    <t>pitanja@grad-svetanedelja.hr</t>
  </si>
  <si>
    <t>grad@zelina.hr</t>
  </si>
  <si>
    <t xml:space="preserve"> 01/2019-204</t>
  </si>
  <si>
    <t>lana.kotrman.jankes@gorica.hr</t>
  </si>
  <si>
    <t xml:space="preserve"> 01/ 6566 720, 6566 721</t>
  </si>
  <si>
    <t>vrbovec@vrbovec.hr</t>
  </si>
  <si>
    <t>01/2799-900</t>
  </si>
  <si>
    <t>mjaman@zapresic.hr</t>
  </si>
  <si>
    <t xml:space="preserve"> 3717 542</t>
  </si>
  <si>
    <t>opcina@zumberak.hr</t>
  </si>
  <si>
    <t>01 / 6272 186</t>
  </si>
  <si>
    <t>03_Donji Kukuruzari</t>
  </si>
  <si>
    <t>opcina.donji.kukuruzari@sk.t-com.hr</t>
  </si>
  <si>
    <t>044/857-021</t>
  </si>
  <si>
    <t>03_Dvor</t>
  </si>
  <si>
    <t>nacelnik@dvor.hr</t>
  </si>
  <si>
    <t>044 / 525 - 281</t>
  </si>
  <si>
    <t>03_Glina</t>
  </si>
  <si>
    <t>gradonacelnik@grad-glina.hr</t>
  </si>
  <si>
    <t>044/551-600</t>
  </si>
  <si>
    <t>03_Gvozd</t>
  </si>
  <si>
    <t>opcina-gvozd@sk.t-com.hr</t>
  </si>
  <si>
    <t>044/526-158</t>
  </si>
  <si>
    <t>03_Hrvatska Dubica</t>
  </si>
  <si>
    <t>nacelnica@hrvatska-dubica.hr</t>
  </si>
  <si>
    <t>044/855-002</t>
  </si>
  <si>
    <t>03_Hrvatska Kostajnica</t>
  </si>
  <si>
    <t>grad-hrvatska-kostajnica@sk.htnet.hr</t>
  </si>
  <si>
    <t>044/551-557</t>
  </si>
  <si>
    <t>03_Jasenovac</t>
  </si>
  <si>
    <t>opcina_jasenovac@net.hr</t>
  </si>
  <si>
    <t>044 / 672 - 005</t>
  </si>
  <si>
    <t>03_Službene novine Grada Kutine</t>
  </si>
  <si>
    <t>info@kutina.hr</t>
  </si>
  <si>
    <t>+385 44 692 010</t>
  </si>
  <si>
    <t>03_Lekenik</t>
  </si>
  <si>
    <t>opcina-lekenik@sk.t-com.hr</t>
  </si>
  <si>
    <t>044/527-811</t>
  </si>
  <si>
    <t>03_Lipovljani</t>
  </si>
  <si>
    <t>info@lipovljani.hr</t>
  </si>
  <si>
    <t>+385 44 676 004</t>
  </si>
  <si>
    <t>03_Majur</t>
  </si>
  <si>
    <t>opcina-majur@sk.htnet.hr</t>
  </si>
  <si>
    <t>044 859 092</t>
  </si>
  <si>
    <t>03_Martinska Ves</t>
  </si>
  <si>
    <t>opcina@martinskaves.hr</t>
  </si>
  <si>
    <t>044 711 350</t>
  </si>
  <si>
    <t>03_Novska</t>
  </si>
  <si>
    <t>grad@novska.hr</t>
  </si>
  <si>
    <t>044/691-500</t>
  </si>
  <si>
    <t>03_Petrinja</t>
  </si>
  <si>
    <t>gradonacelnica@petrinja.hr</t>
  </si>
  <si>
    <t>+385 (0)44 515-200</t>
  </si>
  <si>
    <t>03_Popovača</t>
  </si>
  <si>
    <t>grad@popovaca.hr</t>
  </si>
  <si>
    <t>044 679 750</t>
  </si>
  <si>
    <t>03_Sisak - Službene stranice</t>
  </si>
  <si>
    <t>+385 44 510 110</t>
  </si>
  <si>
    <t>03_Sunja</t>
  </si>
  <si>
    <t>opcina-sunja@sk.htnet.hr</t>
  </si>
  <si>
    <t>+ 385 (0)44 833-011</t>
  </si>
  <si>
    <t>03_Topusko</t>
  </si>
  <si>
    <t>opcina-topusko@sk.t-com.hr</t>
  </si>
  <si>
    <t>+385(0)44/527-499</t>
  </si>
  <si>
    <t>03_Velika Ludina</t>
  </si>
  <si>
    <t>opcina@ludina.hr</t>
  </si>
  <si>
    <t>044 658 234</t>
  </si>
  <si>
    <t>04_Barilović</t>
  </si>
  <si>
    <t>opc.barilovic@gmail.com</t>
  </si>
  <si>
    <t>047/847-100</t>
  </si>
  <si>
    <t>04_Bosiljevo</t>
  </si>
  <si>
    <t>opcina.bosiljevo@ka.t-com.hr</t>
  </si>
  <si>
    <t>098/ 246 856</t>
  </si>
  <si>
    <t>04_Cetingrad</t>
  </si>
  <si>
    <t>opcina.cetingrad@inet.hr</t>
  </si>
  <si>
    <t>047/781-002</t>
  </si>
  <si>
    <t>04_Draganić</t>
  </si>
  <si>
    <t>opcina-draganic@ka.t-com.hr</t>
  </si>
  <si>
    <t>047/ 715 – 136</t>
  </si>
  <si>
    <t>04_Duga Resa</t>
  </si>
  <si>
    <t>dugaresa@dugaresa.hr</t>
  </si>
  <si>
    <t>047 819 023</t>
  </si>
  <si>
    <t>04_Generalski Stol</t>
  </si>
  <si>
    <t>opcina.generalski.stol@ka.t-com.hr</t>
  </si>
  <si>
    <t>+385 (0)47 861 040</t>
  </si>
  <si>
    <t>04_Josipdol</t>
  </si>
  <si>
    <t>opcina@josipdol.hr</t>
  </si>
  <si>
    <t>047/581-298</t>
  </si>
  <si>
    <t>04_Kamanje</t>
  </si>
  <si>
    <t>opcina.kamanje@kamanje.hr</t>
  </si>
  <si>
    <t>+385 47 642 288</t>
  </si>
  <si>
    <t>04_Karlovac</t>
  </si>
  <si>
    <t>PISARNICA@KARLOVAC.HR</t>
  </si>
  <si>
    <t>047 628 111</t>
  </si>
  <si>
    <t>04_Krnjak</t>
  </si>
  <si>
    <t>opcina@krnjak.hr</t>
  </si>
  <si>
    <t>047/727-002</t>
  </si>
  <si>
    <t>04_Lasinja</t>
  </si>
  <si>
    <t>nacelnik@lasinja.hr</t>
  </si>
  <si>
    <t>047 884 293</t>
  </si>
  <si>
    <t>04_Netretić</t>
  </si>
  <si>
    <t>peretic@netretic.hr</t>
  </si>
  <si>
    <t>047/804-425</t>
  </si>
  <si>
    <t>04_Ogulin</t>
  </si>
  <si>
    <t>grad-ogulin@ogulin.hr</t>
  </si>
  <si>
    <t>+385 (0) 47 / 522 612</t>
  </si>
  <si>
    <t>04_Ozalj - Službeni glasnik</t>
  </si>
  <si>
    <t>grad.ozalj@ozalj.hr</t>
  </si>
  <si>
    <t>+ 385 (0)47 731 400</t>
  </si>
  <si>
    <t>04_Plaški</t>
  </si>
  <si>
    <t>opcina-plaski@ka.htnet.hr</t>
  </si>
  <si>
    <t>047/573 122</t>
  </si>
  <si>
    <t>04_Rakovica</t>
  </si>
  <si>
    <t>nacelnik@rakovica.hr</t>
  </si>
  <si>
    <t>047/784-102</t>
  </si>
  <si>
    <t>04_Ribnik</t>
  </si>
  <si>
    <t>opcina.ribnik1@ka.t-com.hr</t>
  </si>
  <si>
    <t>+ 385 047 742 096</t>
  </si>
  <si>
    <t>04_Saborsko</t>
  </si>
  <si>
    <t>opcina-saborsko1@ka.t-com.hr</t>
  </si>
  <si>
    <t>047 571 200</t>
  </si>
  <si>
    <t>04_Slunj</t>
  </si>
  <si>
    <t>grad-slunj@ka.t-com.hr</t>
  </si>
  <si>
    <t>047 777 102</t>
  </si>
  <si>
    <t>04_Tounj</t>
  </si>
  <si>
    <t>opcinatounj@gmail.com</t>
  </si>
  <si>
    <t>047  563 – 003</t>
  </si>
  <si>
    <t>04_Vojnić</t>
  </si>
  <si>
    <t>opcina@vojnic.hr</t>
  </si>
  <si>
    <t>047 883 020</t>
  </si>
  <si>
    <t>04_Žakanje</t>
  </si>
  <si>
    <t>opcina.zakanje1@ka.t-com.hr</t>
  </si>
  <si>
    <t>047 757 836</t>
  </si>
  <si>
    <t>02_Bedekovčina</t>
  </si>
  <si>
    <t xml:space="preserve">info@bedekovcina.hr </t>
  </si>
  <si>
    <t>049/213-963</t>
  </si>
  <si>
    <t>02_Budinščina</t>
  </si>
  <si>
    <t xml:space="preserve">opcina.budinscina@kr.htnet.hr </t>
  </si>
  <si>
    <t> 049/459-192</t>
  </si>
  <si>
    <t>02_Desinić</t>
  </si>
  <si>
    <t xml:space="preserve">opcina@desinic.hr  </t>
  </si>
  <si>
    <t>049/343 146</t>
  </si>
  <si>
    <t>02_Donja Stubica</t>
  </si>
  <si>
    <t xml:space="preserve">stubica@kr.t-com.hr </t>
  </si>
  <si>
    <t>049/ 286 141</t>
  </si>
  <si>
    <t>02_Đurmanec</t>
  </si>
  <si>
    <t>opcina@djurmanec.hr</t>
  </si>
  <si>
    <t>049/346-326 </t>
  </si>
  <si>
    <t>02_Gornja Stubica</t>
  </si>
  <si>
    <t>opcina-gornja-stubica@kr.t-com.hr</t>
  </si>
  <si>
    <t>02_Hrašćina</t>
  </si>
  <si>
    <t xml:space="preserve">opcina.hrascina.trgovisce@kr.htnet.hr </t>
  </si>
  <si>
    <t>049/459-391</t>
  </si>
  <si>
    <t>02_Hum na Sutli</t>
  </si>
  <si>
    <t xml:space="preserve">pisarnica@humnasutli.hr </t>
  </si>
  <si>
    <t>049/382-382</t>
  </si>
  <si>
    <t>02_Jesenje</t>
  </si>
  <si>
    <t xml:space="preserve">jesenje@jesenje.hr </t>
  </si>
  <si>
    <t>049/300-945</t>
  </si>
  <si>
    <t>02_Klanjec</t>
  </si>
  <si>
    <t xml:space="preserve">grad-klanjec@kr.t-com.hr </t>
  </si>
  <si>
    <t>049/ 550-615</t>
  </si>
  <si>
    <t>02_Konjščina</t>
  </si>
  <si>
    <t xml:space="preserve">opcina@konjscina.hr </t>
  </si>
  <si>
    <t>049/465-905</t>
  </si>
  <si>
    <t>02_Kraljevec na Sutli</t>
  </si>
  <si>
    <t xml:space="preserve">opcina.kraljevec.ns@kraljevecnasutli.hr </t>
  </si>
  <si>
    <t>049 554-523</t>
  </si>
  <si>
    <t>02_Krapina</t>
  </si>
  <si>
    <t xml:space="preserve">krapina@krapina.hr </t>
  </si>
  <si>
    <t>02_Krapinske Toplice</t>
  </si>
  <si>
    <t>info@krapinske-toplice.hr</t>
  </si>
  <si>
    <t>049/232-267</t>
  </si>
  <si>
    <t>02_Kumrovec</t>
  </si>
  <si>
    <t xml:space="preserve">opcina@kumrovec.hr </t>
  </si>
  <si>
    <t>049/553-728</t>
  </si>
  <si>
    <t>02_Lobor</t>
  </si>
  <si>
    <t xml:space="preserve">opcina@lobor.hr </t>
  </si>
  <si>
    <t>049/430-531</t>
  </si>
  <si>
    <t>02_Mače</t>
  </si>
  <si>
    <t xml:space="preserve">opcina.mace@kr.t-com.hr </t>
  </si>
  <si>
    <t>049/466-075</t>
  </si>
  <si>
    <t>02_Marija Bistrica - Glasnik</t>
  </si>
  <si>
    <t xml:space="preserve">opcina.marija.bistrica@kr.t-com.hr </t>
  </si>
  <si>
    <t>049/469-119</t>
  </si>
  <si>
    <t>02_Mihovljan</t>
  </si>
  <si>
    <t xml:space="preserve">opcina-mihovljan@kr.t-com.hr </t>
  </si>
  <si>
    <t>049/435-378</t>
  </si>
  <si>
    <t>02_Novi Golubovec</t>
  </si>
  <si>
    <t>opcina-novi-golubovec@kr.t-com.hr</t>
  </si>
  <si>
    <t>049/412-648</t>
  </si>
  <si>
    <t>02_Oroslavje</t>
  </si>
  <si>
    <t xml:space="preserve">grad-oroslavje@kr.t-com.hr </t>
  </si>
  <si>
    <t>049 / 284 175</t>
  </si>
  <si>
    <t>02_Petrovsko</t>
  </si>
  <si>
    <t xml:space="preserve">info@petrovsko.hr </t>
  </si>
  <si>
    <t>049/348-196</t>
  </si>
  <si>
    <t>02_Pregrada</t>
  </si>
  <si>
    <t>grad@pregrada.hr</t>
  </si>
  <si>
    <t>049/376-052</t>
  </si>
  <si>
    <t>02_Radoboj</t>
  </si>
  <si>
    <t>mateja.poljak@radoboj.hr</t>
  </si>
  <si>
    <t>049/349-109</t>
  </si>
  <si>
    <t>02_Stubičke Toplice</t>
  </si>
  <si>
    <t xml:space="preserve">nacelnik@stubicketoplice.hr </t>
  </si>
  <si>
    <t>+385 49 282 733</t>
  </si>
  <si>
    <t>02_Sveti Križ Začretje</t>
  </si>
  <si>
    <t>info@sveti-kriz-zacretje.hr</t>
  </si>
  <si>
    <t>049/227-764</t>
  </si>
  <si>
    <t>02_Tuhelj</t>
  </si>
  <si>
    <t>opcina.tuhelj@gmail.com</t>
  </si>
  <si>
    <t>049/557-244</t>
  </si>
  <si>
    <t>02_Veliko Trgovišće</t>
  </si>
  <si>
    <t xml:space="preserve">info@veliko-trgovisce.hr </t>
  </si>
  <si>
    <t>049/236-424</t>
  </si>
  <si>
    <t>02_Zabok</t>
  </si>
  <si>
    <t xml:space="preserve">zabok@zabok.hr </t>
  </si>
  <si>
    <t>049  587 777</t>
  </si>
  <si>
    <t>02_Zagorska Sela</t>
  </si>
  <si>
    <t>049/510 378</t>
  </si>
  <si>
    <t>02_Zlatar</t>
  </si>
  <si>
    <t xml:space="preserve">grad@zlatar.hr </t>
  </si>
  <si>
    <t>049/466-627</t>
  </si>
  <si>
    <t>02_Zlatar Bistrica</t>
  </si>
  <si>
    <t xml:space="preserve">zlatar-bistrica@zlatar-bistrica.hr </t>
  </si>
  <si>
    <t>049 461 073</t>
  </si>
  <si>
    <t xml:space="preserve">opcina.zagorska.sela@kr.t-com.hr; info@zagorska-sela.hr. 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</si>
  <si>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</si>
  <si>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</si>
  <si>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</si>
  <si>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</si>
  <si>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</si>
  <si>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</si>
  <si>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</si>
  <si>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</si>
  <si>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</si>
  <si>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</si>
  <si>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</si>
  <si>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</si>
  <si>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</si>
  <si>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</si>
  <si>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</si>
  <si>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</si>
  <si>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</si>
  <si>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</si>
  <si>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</si>
  <si>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</si>
  <si>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</si>
  <si>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</si>
  <si>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</si>
  <si>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</si>
  <si>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</si>
  <si>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</si>
  <si>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</si>
  <si>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</si>
  <si>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</si>
  <si>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</si>
  <si>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</si>
  <si>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</si>
  <si>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06_Drnje</t>
  </si>
  <si>
    <t>opcina@drnje.hr</t>
  </si>
  <si>
    <t>+385 (0)48 831 405</t>
  </si>
  <si>
    <t>06_Đelekovec</t>
  </si>
  <si>
    <t>opcina.djelekovec@kc.t-com.hr  </t>
  </si>
  <si>
    <t>048/834-020    </t>
  </si>
  <si>
    <t>06_Đurđevac</t>
  </si>
  <si>
    <t>grad@djurdjevac.hr</t>
  </si>
  <si>
    <t>+385 48 811 052</t>
  </si>
  <si>
    <t>06_Ferdinandovac</t>
  </si>
  <si>
    <t>opcina-ferdinandovac@kc.t-com.hr</t>
  </si>
  <si>
    <t>048/817-013</t>
  </si>
  <si>
    <t>06_Gola</t>
  </si>
  <si>
    <t>opcina-gola@kc.t-com.hr</t>
  </si>
  <si>
    <t>048 833 065</t>
  </si>
  <si>
    <t>06_Gornja Rijeka</t>
  </si>
  <si>
    <t>opcina-gornja-rijeka@kc.t-com.hr</t>
  </si>
  <si>
    <t>048/271-115</t>
  </si>
  <si>
    <t>06_Hlebine</t>
  </si>
  <si>
    <t>opcinahlebine@gmail.com</t>
  </si>
  <si>
    <t>048/836-139</t>
  </si>
  <si>
    <t>06_Kalinovac</t>
  </si>
  <si>
    <t>opcina.kalinovac@kc.t-com.hr</t>
  </si>
  <si>
    <t>048/883-006</t>
  </si>
  <si>
    <t>06_Kalnik</t>
  </si>
  <si>
    <t>opcina-kalnik@kalnik.hr</t>
  </si>
  <si>
    <t>048/857-250</t>
  </si>
  <si>
    <t>06_Kloštar Podravski</t>
  </si>
  <si>
    <t>opcina-klostar-podravski@klostarpodravski.hr</t>
  </si>
  <si>
    <t>048/816 066</t>
  </si>
  <si>
    <t>06_Koprivnica - glasnik</t>
  </si>
  <si>
    <t>grad.koprivnica@koprivnica.hr</t>
  </si>
  <si>
    <t>+385 48 279 555</t>
  </si>
  <si>
    <t>06_Koprivnički Bregi</t>
  </si>
  <si>
    <t>opcina.koprivnicki.bregi@kc.t-com.hr </t>
  </si>
  <si>
    <t>048 830 420</t>
  </si>
  <si>
    <t>06_Koprivnicki Ivanec</t>
  </si>
  <si>
    <t>opcina@koprivnicki-ivanec.hr</t>
  </si>
  <si>
    <t>+385/48 638-100</t>
  </si>
  <si>
    <t>06_Križevci</t>
  </si>
  <si>
    <t>info@krizevci.hr</t>
  </si>
  <si>
    <t>06_Legrad</t>
  </si>
  <si>
    <t>opcina-legrad@kc.t-com.hr</t>
  </si>
  <si>
    <t>048/835-051</t>
  </si>
  <si>
    <t>06_Molve</t>
  </si>
  <si>
    <t>opcina-molve@kc.t-com.hr</t>
  </si>
  <si>
    <t>048/892-024</t>
  </si>
  <si>
    <t>06_Novigrad Podravski</t>
  </si>
  <si>
    <t>info@novigrad-podravski.hr</t>
  </si>
  <si>
    <t>048 832 133</t>
  </si>
  <si>
    <t>06_Novo Virje</t>
  </si>
  <si>
    <t>opcina-novo-virje@kc.t-com.hr</t>
  </si>
  <si>
    <t>048 810 089</t>
  </si>
  <si>
    <t>06_Peteranec</t>
  </si>
  <si>
    <t>opcina-peteranec@kc.htnet.hr</t>
  </si>
  <si>
    <t>099/531 53 28</t>
  </si>
  <si>
    <t>06_Podravske Sesvete</t>
  </si>
  <si>
    <t>info@podravske-sesvete.hr</t>
  </si>
  <si>
    <t>(048) 819 007</t>
  </si>
  <si>
    <t>06_Rasinja</t>
  </si>
  <si>
    <t>juo@rasinja.hr </t>
  </si>
  <si>
    <t>048/837 360</t>
  </si>
  <si>
    <t>06_Sokolovac</t>
  </si>
  <si>
    <t>pisarnica@sokolovac.hr</t>
  </si>
  <si>
    <t>048 838 315</t>
  </si>
  <si>
    <t>06_Sveti Ivan Žabno</t>
  </si>
  <si>
    <t>info@osiz.hr</t>
  </si>
  <si>
    <t>048/851-041  </t>
  </si>
  <si>
    <t>06_Sveti Petar Orehovec</t>
  </si>
  <si>
    <t>opcina-orehovec@kc.t-com.hr</t>
  </si>
  <si>
    <t>+ 385 (48) 856-141</t>
  </si>
  <si>
    <t>06_Virje</t>
  </si>
  <si>
    <t>opcina@virje.hr</t>
  </si>
  <si>
    <t>897 053</t>
  </si>
  <si>
    <t>07_Berek</t>
  </si>
  <si>
    <t>opcina@berek.hr</t>
  </si>
  <si>
    <t>+385 43 548 017</t>
  </si>
  <si>
    <t>07_Bjelovar - Službeni glasnik</t>
  </si>
  <si>
    <t>grad@bjelovar.hr</t>
  </si>
  <si>
    <t>045/622 000</t>
  </si>
  <si>
    <t>07_Čazma</t>
  </si>
  <si>
    <t>cazma@cazma.hr</t>
  </si>
  <si>
    <t>043/ 771-052</t>
  </si>
  <si>
    <t>07_Daruvar</t>
  </si>
  <si>
    <t>daruvar@daruvar.hr</t>
  </si>
  <si>
    <t>043/331-241</t>
  </si>
  <si>
    <t>07_Dežanovac</t>
  </si>
  <si>
    <t>opcina.dezanovac@dezanovac.tcloud.hr</t>
  </si>
  <si>
    <t>043/381-905</t>
  </si>
  <si>
    <t>07_Đulovac</t>
  </si>
  <si>
    <t>opcina.djulovac@gmail.com</t>
  </si>
  <si>
    <t>+385 (043) 382-028</t>
  </si>
  <si>
    <t>07_Garešnica</t>
  </si>
  <si>
    <t>grad@garesnica.hr</t>
  </si>
  <si>
    <t>043 675 930</t>
  </si>
  <si>
    <t>07_Grubišno Polje</t>
  </si>
  <si>
    <t>grad@grubisnopolje.hr</t>
  </si>
  <si>
    <t>07_Hercegovac - službeni glasnik</t>
  </si>
  <si>
    <t>opcina.hercegovac1@bj.t-com.hr</t>
  </si>
  <si>
    <t>043/524-560</t>
  </si>
  <si>
    <t>07_Ivanska</t>
  </si>
  <si>
    <t>opcina@ivanska.hr</t>
  </si>
  <si>
    <t>043/887-141</t>
  </si>
  <si>
    <t>07_Kapela</t>
  </si>
  <si>
    <t>opcina-kapela@bj.t-com.hr</t>
  </si>
  <si>
    <t>043 884 178</t>
  </si>
  <si>
    <t>07_Končanica</t>
  </si>
  <si>
    <t>opcina@koncanica.hr</t>
  </si>
  <si>
    <t>043 / 325 – 021</t>
  </si>
  <si>
    <t>07_Nova Rača</t>
  </si>
  <si>
    <t> juo@nova-raca.hr</t>
  </si>
  <si>
    <t> (043) 886 036</t>
  </si>
  <si>
    <t>07_Rovišće</t>
  </si>
  <si>
    <t>opcina.rovisce@gmail.com</t>
  </si>
  <si>
    <t>043/878-079</t>
  </si>
  <si>
    <t>07_Severin_SGO</t>
  </si>
  <si>
    <t>opcina-severin@bj.t-com.hr</t>
  </si>
  <si>
    <t>043 889 - 010</t>
  </si>
  <si>
    <t>07_Sirač</t>
  </si>
  <si>
    <t>opcina@sirac.hr</t>
  </si>
  <si>
    <t>+385 43 675-250</t>
  </si>
  <si>
    <t>07_Šandrovac</t>
  </si>
  <si>
    <t>opcina@sandrovac.hr</t>
  </si>
  <si>
    <t>043 874 128</t>
  </si>
  <si>
    <t>07_Štefanje</t>
  </si>
  <si>
    <t>opcina-stefanje@bj.t-com.hr</t>
  </si>
  <si>
    <t>043/778-029</t>
  </si>
  <si>
    <t>07_Velika Pisanica</t>
  </si>
  <si>
    <t>info@velika-pisanica.hr </t>
  </si>
  <si>
    <t>043/ 883 920</t>
  </si>
  <si>
    <t>07_Velika Trnovitica</t>
  </si>
  <si>
    <t>043/541-038</t>
  </si>
  <si>
    <t>07_Veliki Grđevac</t>
  </si>
  <si>
    <t> opcina-veliki-grdjevac@bj.t-com.hr</t>
  </si>
  <si>
    <t>043/461-666</t>
  </si>
  <si>
    <t>07_Veliko Trojstvo</t>
  </si>
  <si>
    <t>info@veliko-trojstvo.hr</t>
  </si>
  <si>
    <t>043/885-643</t>
  </si>
  <si>
    <t>07_Zrinski Topolovac</t>
  </si>
  <si>
    <t>opcina.zrinski.topolovac@bj.t-com.hr</t>
  </si>
  <si>
    <t>043/877-241</t>
  </si>
  <si>
    <t>05_Bednja</t>
  </si>
  <si>
    <t>nacelnik@bednja.hr</t>
  </si>
  <si>
    <t>042/ 796- 309</t>
  </si>
  <si>
    <t>05_Beretinec</t>
  </si>
  <si>
    <t>opcina-beretinec@vz.t-com.hr</t>
  </si>
  <si>
    <t>042/ 731-880</t>
  </si>
  <si>
    <t>05_Breznica</t>
  </si>
  <si>
    <t>opcina.breznica@vz.htnet.hr</t>
  </si>
  <si>
    <t>+385 42 616 370</t>
  </si>
  <si>
    <t>05_Breznički Hum</t>
  </si>
  <si>
    <t>opcina@breznicki-hum.hr</t>
  </si>
  <si>
    <t>042 618 127</t>
  </si>
  <si>
    <t>05_Cestica</t>
  </si>
  <si>
    <t>opcina@cestica.hr</t>
  </si>
  <si>
    <t>+385 (0)42 724-824</t>
  </si>
  <si>
    <t>05_Donja Voća</t>
  </si>
  <si>
    <t>opcina@voca.hr</t>
  </si>
  <si>
    <t>+385 42 766 711</t>
  </si>
  <si>
    <t>05_Gornji Kneginec</t>
  </si>
  <si>
    <t>opcina@kneginec.hr</t>
  </si>
  <si>
    <t>042/242-150</t>
  </si>
  <si>
    <t>05_Ivanec</t>
  </si>
  <si>
    <t>GRAD@IVANEC.HR</t>
  </si>
  <si>
    <t>042/ 404-870 </t>
  </si>
  <si>
    <t>05_Jalžabet</t>
  </si>
  <si>
    <t>opcina.jalzabet@vz.t-com.hr</t>
  </si>
  <si>
    <t>042 647 - 094</t>
  </si>
  <si>
    <t>05_Klenovnik</t>
  </si>
  <si>
    <t>opcina.klenovnik@vz.t-com.hr</t>
  </si>
  <si>
    <t>042 763 301</t>
  </si>
  <si>
    <t>05_Lepoglava</t>
  </si>
  <si>
    <t>lepoglava@lepoglava.hr</t>
  </si>
  <si>
    <t>+385 (0)42/770-411</t>
  </si>
  <si>
    <t>05_Ludbreg</t>
  </si>
  <si>
    <t>grad@ludbreg.hr</t>
  </si>
  <si>
    <t>042 / 420-200</t>
  </si>
  <si>
    <t>05_Ljubešćica</t>
  </si>
  <si>
    <t>opcina.ljubescica@vz.t-com.hr</t>
  </si>
  <si>
    <t>042 623 888</t>
  </si>
  <si>
    <t>05_Mali Bukovec</t>
  </si>
  <si>
    <t>opcina@mali-bukovec.hr</t>
  </si>
  <si>
    <t>042 843 143</t>
  </si>
  <si>
    <t>05_Martijanec</t>
  </si>
  <si>
    <t>martijanec@opcina-martijanec.hr</t>
  </si>
  <si>
    <t>+385 42 673 488</t>
  </si>
  <si>
    <t>05_Maruševec</t>
  </si>
  <si>
    <t>opcina@marusevec.hr</t>
  </si>
  <si>
    <t>042 729 696</t>
  </si>
  <si>
    <t>05_Novi Marof</t>
  </si>
  <si>
    <t>pisarnica@novi-marof.hr</t>
  </si>
  <si>
    <t>042 611 023</t>
  </si>
  <si>
    <t>05_Petrijanec</t>
  </si>
  <si>
    <t>opcina@petrijanec.hr</t>
  </si>
  <si>
    <t>042/714-220</t>
  </si>
  <si>
    <t>05_Sračinec</t>
  </si>
  <si>
    <t>opcina.sracinec@vz.t-com.hr</t>
  </si>
  <si>
    <t>(042) 712 544</t>
  </si>
  <si>
    <t>05_Sveti Đurđ</t>
  </si>
  <si>
    <t>info@sveti-djurdj.hr</t>
  </si>
  <si>
    <t>+385 42 830 255</t>
  </si>
  <si>
    <t>05_Sveti Ilija</t>
  </si>
  <si>
    <t>opcina.sveti.ilija@gmail.com</t>
  </si>
  <si>
    <t>042/734-550</t>
  </si>
  <si>
    <t>05_Trnovec Bartolovečki</t>
  </si>
  <si>
    <t>op-t-b@vz.t-com.hr</t>
  </si>
  <si>
    <t>+385 (0)42 683 060</t>
  </si>
  <si>
    <t>05_Varaždinske Toplice</t>
  </si>
  <si>
    <t>info@varazdinske-toplice.hr</t>
  </si>
  <si>
    <t>+385(0)42/634-350</t>
  </si>
  <si>
    <t>05_Veliki Bukovec</t>
  </si>
  <si>
    <t>opcinavk@gmail.com</t>
  </si>
  <si>
    <t>042 / 840-040</t>
  </si>
  <si>
    <t>05_Vidovec</t>
  </si>
  <si>
    <t>opcina@vidovec.hr</t>
  </si>
  <si>
    <t>(042) 741 201</t>
  </si>
  <si>
    <t>05_Vinica</t>
  </si>
  <si>
    <t>opcina.vinica@vinica.tcloud.hr</t>
  </si>
  <si>
    <t>+385 (042) 722-233</t>
  </si>
  <si>
    <t>05_Visoko</t>
  </si>
  <si>
    <t>opcina.visoko@vz.htnet.hr</t>
  </si>
  <si>
    <t>042 628 299</t>
  </si>
  <si>
    <t>opcina-velika-trnovitica@bj.t-com.hr</t>
  </si>
  <si>
    <t>08_Bakar</t>
  </si>
  <si>
    <t>pisarnica@bakar.hr </t>
  </si>
  <si>
    <t>051 / 455 710 </t>
  </si>
  <si>
    <t>08_Baška</t>
  </si>
  <si>
    <t>opcina-baska@ri.t-com.hr</t>
  </si>
  <si>
    <t>051/750-550</t>
  </si>
  <si>
    <t>08_Brod Moravice</t>
  </si>
  <si>
    <t>opcina@brodmoravice.hr</t>
  </si>
  <si>
    <t>051/817-180</t>
  </si>
  <si>
    <t>08_Cres</t>
  </si>
  <si>
    <t>grad@cres.hr</t>
  </si>
  <si>
    <t>+385 (0)51 661 950</t>
  </si>
  <si>
    <t>08_Crikvenica</t>
  </si>
  <si>
    <t>info@crikvenica.hr</t>
  </si>
  <si>
    <t>+385 (0)51 455 400</t>
  </si>
  <si>
    <t>08_Čabar</t>
  </si>
  <si>
    <t>info@cabar.hr</t>
  </si>
  <si>
    <t>051 829 490</t>
  </si>
  <si>
    <t>08_Čavle</t>
  </si>
  <si>
    <t>opcina@cavle.hr</t>
  </si>
  <si>
    <t>+385 (0)51 208 300</t>
  </si>
  <si>
    <t>08_Delnice</t>
  </si>
  <si>
    <t>pisarnica@delnice.hr</t>
  </si>
  <si>
    <t>051/812-131</t>
  </si>
  <si>
    <t>08_Dobrinj</t>
  </si>
  <si>
    <t>opcina@dobrinj.hr</t>
  </si>
  <si>
    <t>+385 (0)51 848 344</t>
  </si>
  <si>
    <t>08_Fužine</t>
  </si>
  <si>
    <t>opcina@fuzine.hr </t>
  </si>
  <si>
    <t>+385 51 829 510</t>
  </si>
  <si>
    <t>08_Jelenje</t>
  </si>
  <si>
    <t>pisarnica@jelenje.hr</t>
  </si>
  <si>
    <t>+385 (0)51 208 080</t>
  </si>
  <si>
    <t>08_Kastav</t>
  </si>
  <si>
    <t>info@kastav.hr</t>
  </si>
  <si>
    <t>+385(0) 51 / 691-452</t>
  </si>
  <si>
    <t>08_Klana</t>
  </si>
  <si>
    <t>nacelnik@klana.hr</t>
  </si>
  <si>
    <t>051 / 808-205</t>
  </si>
  <si>
    <t>08_Kostrena</t>
  </si>
  <si>
    <t>kostrena@kostrena.hr</t>
  </si>
  <si>
    <t>051/ 209 000</t>
  </si>
  <si>
    <t>08_Kraljevica</t>
  </si>
  <si>
    <t>gradska.uprava@kraljevica.hr</t>
  </si>
  <si>
    <t>+385 (0)51 282 450</t>
  </si>
  <si>
    <t>08_Krk</t>
  </si>
  <si>
    <t>grad-krk@grad-krk.hr</t>
  </si>
  <si>
    <t>+385 (0)51 401 111</t>
  </si>
  <si>
    <t>08_Lokve</t>
  </si>
  <si>
    <t>opcina@lokve.hr</t>
  </si>
  <si>
    <t>+385 (0)51 831 255</t>
  </si>
  <si>
    <t>08_Lopar</t>
  </si>
  <si>
    <t>info@opcina-lopar.hr</t>
  </si>
  <si>
    <t>+385 51 775 593</t>
  </si>
  <si>
    <t>08_Lovran</t>
  </si>
  <si>
    <t>+385 51 291 045</t>
  </si>
  <si>
    <t>08_Mali Lošinj</t>
  </si>
  <si>
    <t>gradonacelnik@mali-losinj.hr</t>
  </si>
  <si>
    <t>051 / 231 056</t>
  </si>
  <si>
    <t>08_Malinska-Dubašnica</t>
  </si>
  <si>
    <t>info@malinska.hr</t>
  </si>
  <si>
    <t>+385 (0) 51 750 500</t>
  </si>
  <si>
    <t>08_Matulji</t>
  </si>
  <si>
    <t>opcina.matulji@matulji.hr</t>
  </si>
  <si>
    <t>051/401-469</t>
  </si>
  <si>
    <t>08_Mošćenička Draga</t>
  </si>
  <si>
    <t>info@moscenicka-draga.hr</t>
  </si>
  <si>
    <t>051/ 737-621</t>
  </si>
  <si>
    <t>08_Mrkopalj</t>
  </si>
  <si>
    <t>opcina@mrkopalj.hr</t>
  </si>
  <si>
    <t>051/833-131</t>
  </si>
  <si>
    <t>08_Novi Vinodolski</t>
  </si>
  <si>
    <t>domagoj.kalanj@novi-vinodolski.hr</t>
  </si>
  <si>
    <t>+385 51 554 350</t>
  </si>
  <si>
    <t>08_Omišalj</t>
  </si>
  <si>
    <t>opcina@omisalj.hr</t>
  </si>
  <si>
    <t>+385(0) 51 661 970</t>
  </si>
  <si>
    <t>08_Opatija</t>
  </si>
  <si>
    <t>grad.opatija@opatija.hr</t>
  </si>
  <si>
    <t>051 701 322</t>
  </si>
  <si>
    <t>08_Punat</t>
  </si>
  <si>
    <t>opcina@punat.hr</t>
  </si>
  <si>
    <t>+385 51 854-140</t>
  </si>
  <si>
    <t>08_Rab</t>
  </si>
  <si>
    <t>komunalni.odjel@grad-rab.com</t>
  </si>
  <si>
    <t>+385 (0)51 777 466</t>
  </si>
  <si>
    <t>08_Ravna Gora</t>
  </si>
  <si>
    <t>opcina-ravna-gora@ri.t-com.hr</t>
  </si>
  <si>
    <t>051/829 450</t>
  </si>
  <si>
    <t>+385 51 209 535</t>
  </si>
  <si>
    <t>08_Skrad</t>
  </si>
  <si>
    <t>opcina-skrad@ri.t-com.hr</t>
  </si>
  <si>
    <t>051/810-680</t>
  </si>
  <si>
    <t>08_Vinodolska općina</t>
  </si>
  <si>
    <t>pravna@vinodol.hr</t>
  </si>
  <si>
    <t>051/422-540</t>
  </si>
  <si>
    <t>08_Viškovo</t>
  </si>
  <si>
    <t>pisarnica@opcina-viskovo.hr</t>
  </si>
  <si>
    <t>+ 385 51 503 770</t>
  </si>
  <si>
    <t>08_Vrbnik</t>
  </si>
  <si>
    <t>opcina.vrbnik@vrbnik.tcloud.hr</t>
  </si>
  <si>
    <t>051/857-099</t>
  </si>
  <si>
    <t>08_Vrbovsko</t>
  </si>
  <si>
    <t>info@vrbovsko.hr</t>
  </si>
  <si>
    <t>051/875-115</t>
  </si>
  <si>
    <t>09_Brinje</t>
  </si>
  <si>
    <t>ured-nacelnika@brinje.hr</t>
  </si>
  <si>
    <t>053/701-260</t>
  </si>
  <si>
    <t>09_Donji Lapac</t>
  </si>
  <si>
    <t>opcina-donji-lapac@gs.htnet.hr</t>
  </si>
  <si>
    <t>053/765-037</t>
  </si>
  <si>
    <t>09_Gospić - službeni glasnik</t>
  </si>
  <si>
    <t>grad.gospic@gospic.hr</t>
  </si>
  <si>
    <t>+385 (0)53 572 025</t>
  </si>
  <si>
    <t>09_Karlobag</t>
  </si>
  <si>
    <t>opcina.karlobag@gs.t-com.hr</t>
  </si>
  <si>
    <t>053 694 460</t>
  </si>
  <si>
    <t>09_Lovinac</t>
  </si>
  <si>
    <t>opcina@lovinac.hr</t>
  </si>
  <si>
    <t>+385 53 681 005</t>
  </si>
  <si>
    <t>09_Novalja</t>
  </si>
  <si>
    <t>urbanizam@novalja.hr</t>
  </si>
  <si>
    <t>09_Otočac_Službeni vjesnik</t>
  </si>
  <si>
    <t>grad-otocac@gs.t-com.hr</t>
  </si>
  <si>
    <t>053 / 771-176</t>
  </si>
  <si>
    <t>09_Perušić</t>
  </si>
  <si>
    <t>opcina@perusic.hr</t>
  </si>
  <si>
    <t>+385 053 679 188</t>
  </si>
  <si>
    <t>09_Plitvička jezera</t>
  </si>
  <si>
    <t>ured-nacelnika@plitvicka-jezera.hr</t>
  </si>
  <si>
    <t>+385 53 776 018</t>
  </si>
  <si>
    <t>09_Senj - službene stranice</t>
  </si>
  <si>
    <t>grad-senj@gs.t-com.hr</t>
  </si>
  <si>
    <t>053/881-162</t>
  </si>
  <si>
    <t>09_Udbina</t>
  </si>
  <si>
    <t>opcina.udbina@gs.t-com.hr</t>
  </si>
  <si>
    <t>0385-53-778-284</t>
  </si>
  <si>
    <t>09_Vrhovine</t>
  </si>
  <si>
    <t>opcina@vrhovine.hr</t>
  </si>
  <si>
    <t>053 775 010</t>
  </si>
  <si>
    <t>10_Crnac</t>
  </si>
  <si>
    <t>opcina.crnac@vt.htnet.hr</t>
  </si>
  <si>
    <t>033 / 683-072</t>
  </si>
  <si>
    <t>10_Čačinci</t>
  </si>
  <si>
    <t>opcina@cacinci.hr</t>
  </si>
  <si>
    <t>033/684 212 </t>
  </si>
  <si>
    <t>10_Čađavica</t>
  </si>
  <si>
    <t>nacelnik@opcina-cadjavica.hr</t>
  </si>
  <si>
    <t>033/544-254</t>
  </si>
  <si>
    <t>10_Gradina</t>
  </si>
  <si>
    <t>opcina-gradina@vt.t-com.hr</t>
  </si>
  <si>
    <t>033-784-155</t>
  </si>
  <si>
    <t>10_Lukač</t>
  </si>
  <si>
    <t>opcina-lukac@opcina-lukac.hr</t>
  </si>
  <si>
    <t>033 739 126</t>
  </si>
  <si>
    <t>10_Mikleuš</t>
  </si>
  <si>
    <t>opcina@mikleus.hr</t>
  </si>
  <si>
    <t>033 563 066</t>
  </si>
  <si>
    <t>10_Nova Bukovica</t>
  </si>
  <si>
    <t>nova.bukovica@bukovica.tcloud.hr</t>
  </si>
  <si>
    <t>033/564-304</t>
  </si>
  <si>
    <t>10_Orahovica - Službeni glasnik</t>
  </si>
  <si>
    <t>info@orahovica.hr</t>
  </si>
  <si>
    <t>033 673 351</t>
  </si>
  <si>
    <t>10_Pitomača - Službene novine</t>
  </si>
  <si>
    <t>opcina@pitomaca.hr</t>
  </si>
  <si>
    <t>+385 (0)33 782 860</t>
  </si>
  <si>
    <t>10_Slatina</t>
  </si>
  <si>
    <t>gradska.uprava@slatina.hr</t>
  </si>
  <si>
    <t>+385 33 551 357</t>
  </si>
  <si>
    <t>10_Sopje</t>
  </si>
  <si>
    <t>opcinasopje@gmail.com</t>
  </si>
  <si>
    <t>033 / 548-408</t>
  </si>
  <si>
    <t>10_Suhopolje</t>
  </si>
  <si>
    <t>procelnik@suhopolje.hr</t>
  </si>
  <si>
    <t>033/772-059</t>
  </si>
  <si>
    <t>10_Špišić Bukovica</t>
  </si>
  <si>
    <t>033 716 495</t>
  </si>
  <si>
    <t>10_Virovitica</t>
  </si>
  <si>
    <t>grad@virovitica.hr</t>
  </si>
  <si>
    <t>033 / 725 – 980</t>
  </si>
  <si>
    <t>10_Voćin</t>
  </si>
  <si>
    <t>info@vocin.hr</t>
  </si>
  <si>
    <t>033/565 030</t>
  </si>
  <si>
    <t>10_Zdenci</t>
  </si>
  <si>
    <t>opcina-zdenci@vt.t-com.hr</t>
  </si>
  <si>
    <t>033/ 646-000</t>
  </si>
  <si>
    <t>11_Brestovac</t>
  </si>
  <si>
    <t>opcina-brestovac@po.t-com.hr</t>
  </si>
  <si>
    <t>034 / 241-077</t>
  </si>
  <si>
    <t>11_Čaglin</t>
  </si>
  <si>
    <t>info@opcina-caglin.hr</t>
  </si>
  <si>
    <t>034/221-017</t>
  </si>
  <si>
    <t>11_Jakšić</t>
  </si>
  <si>
    <t>info@jaksic.hr</t>
  </si>
  <si>
    <t>034 315-514</t>
  </si>
  <si>
    <t>11_Kaptol</t>
  </si>
  <si>
    <t>info@opcina-kaptol.com</t>
  </si>
  <si>
    <t>034/231-023</t>
  </si>
  <si>
    <t>11_Kutjevo</t>
  </si>
  <si>
    <t>034 315 008</t>
  </si>
  <si>
    <t>11_Lipik</t>
  </si>
  <si>
    <t>034/314-800</t>
  </si>
  <si>
    <t>11_Pakrac</t>
  </si>
  <si>
    <t>grad@pakrac.hr</t>
  </si>
  <si>
    <t>+385 34 411 080</t>
  </si>
  <si>
    <t>11_Pleternica</t>
  </si>
  <si>
    <t>grad@pleternica.hr</t>
  </si>
  <si>
    <t>385 (0)34 / 251 046</t>
  </si>
  <si>
    <t>11_Požega</t>
  </si>
  <si>
    <t>info@pozega.hr</t>
  </si>
  <si>
    <t>034 / 311 300</t>
  </si>
  <si>
    <t>11_Velika</t>
  </si>
  <si>
    <t>opcina-velika@po.t-com.hr</t>
  </si>
  <si>
    <t>(034) 233-033</t>
  </si>
  <si>
    <t>12_Bebrina</t>
  </si>
  <si>
    <t>opcina@bebrina.hr</t>
  </si>
  <si>
    <t>035/433-109</t>
  </si>
  <si>
    <t>12_Brodski Stupnik</t>
  </si>
  <si>
    <t>opcina-brodski.stupnik@sb.t-com.hr</t>
  </si>
  <si>
    <t>035/427-137</t>
  </si>
  <si>
    <t>12_Bukovlje</t>
  </si>
  <si>
    <t>opcina.bukovlje@gmail.com</t>
  </si>
  <si>
    <t>035/461-118</t>
  </si>
  <si>
    <t>12_Cernik</t>
  </si>
  <si>
    <t>opcina@cernik.hr</t>
  </si>
  <si>
    <t>035 / 369 - 050</t>
  </si>
  <si>
    <t>12_Davor</t>
  </si>
  <si>
    <t>opcina.davor@sb.t-com.hr</t>
  </si>
  <si>
    <t>+038 35 347 333</t>
  </si>
  <si>
    <t>12_Donji Andrijevci</t>
  </si>
  <si>
    <t>opcinadonjiandrijevci@gmail.com</t>
  </si>
  <si>
    <t>035 471 223</t>
  </si>
  <si>
    <t>12_Dragalić</t>
  </si>
  <si>
    <t>info.dragalic@gmail.com</t>
  </si>
  <si>
    <t>+385 (0)35 376 236</t>
  </si>
  <si>
    <t>12_Garčin</t>
  </si>
  <si>
    <t>garcin.opcina@gmail.com</t>
  </si>
  <si>
    <t>035/422-442</t>
  </si>
  <si>
    <t>12_Gornja Vrba</t>
  </si>
  <si>
    <t>opcina.gornja.vrba@sb.t-com.hr</t>
  </si>
  <si>
    <t>035/457-055</t>
  </si>
  <si>
    <t>12_Gornji Bogićevci</t>
  </si>
  <si>
    <t>opcinagbnacelnik@gmail.com</t>
  </si>
  <si>
    <t>035 / 375 - 056</t>
  </si>
  <si>
    <t>12_Gundici</t>
  </si>
  <si>
    <t>opcina-gundinci@sb.t-com.hr</t>
  </si>
  <si>
    <t>+385 (35) 487 008</t>
  </si>
  <si>
    <t>12_Klakar</t>
  </si>
  <si>
    <t>info@opcinaklakar.hr</t>
  </si>
  <si>
    <t>+385 (0)35 226 127</t>
  </si>
  <si>
    <t>12_Nova Gradiška - Novogradiški glasnik</t>
  </si>
  <si>
    <t>goran.tomljanovic@novagradiska.hr</t>
  </si>
  <si>
    <t>035/366-099</t>
  </si>
  <si>
    <t>12_Nova Kapela</t>
  </si>
  <si>
    <t>opcina-nova-kapela@sb.t-com.hr</t>
  </si>
  <si>
    <t>+385 (0)35 384 015</t>
  </si>
  <si>
    <t>12_Okučani</t>
  </si>
  <si>
    <t>opcina.okucani@opcokucani.tcloud.hr</t>
  </si>
  <si>
    <t xml:space="preserve"> +(0)35 371 001</t>
  </si>
  <si>
    <t>12_Oprisavci</t>
  </si>
  <si>
    <t>opcina-oprisavci@sb.t-com.hr</t>
  </si>
  <si>
    <t>035/227-311</t>
  </si>
  <si>
    <t>12_Oriovac</t>
  </si>
  <si>
    <t>opcina-oriovac@sb.t-com.hr</t>
  </si>
  <si>
    <t>(035) 431 232</t>
  </si>
  <si>
    <t>12_Podcrkavlje</t>
  </si>
  <si>
    <t>opcina-podcrkavlje@sb.t-com.hr</t>
  </si>
  <si>
    <t>035/221-109</t>
  </si>
  <si>
    <t>12_Rešetari</t>
  </si>
  <si>
    <t>opcina-resetari@sb.t-com.hr</t>
  </si>
  <si>
    <t>(035) 367 296</t>
  </si>
  <si>
    <t>12_Sibinj</t>
  </si>
  <si>
    <t>opcina.sibinj@sb.t-com.hr</t>
  </si>
  <si>
    <t>+385 (0) 35 425 298</t>
  </si>
  <si>
    <t>12_Sikirevci</t>
  </si>
  <si>
    <t>opcina.sikirevci@gmail.com</t>
  </si>
  <si>
    <t>035/481-215</t>
  </si>
  <si>
    <t>12_Slavonski Brod - Službeni glasnik</t>
  </si>
  <si>
    <t>info@slavonski-brod.hr</t>
  </si>
  <si>
    <t>+385 (0)35 217 000</t>
  </si>
  <si>
    <t>12_Slavonski Šamac</t>
  </si>
  <si>
    <t>opcina-sl.samac@sb.t-com.hr</t>
  </si>
  <si>
    <t>035/473-349</t>
  </si>
  <si>
    <t>12_Stara Gradiška - Sl. vjesnik</t>
  </si>
  <si>
    <t>opcina.stara.gradiska@gmail.com </t>
  </si>
  <si>
    <t>035 374 051</t>
  </si>
  <si>
    <t>12_Staro Petrovo Selo</t>
  </si>
  <si>
    <t>opcinasps@email.t-com.hr</t>
  </si>
  <si>
    <t>035/38 70 33</t>
  </si>
  <si>
    <t>12_Velika Kopanica</t>
  </si>
  <si>
    <t>opcina.velika.kopanica@gmail.com</t>
  </si>
  <si>
    <t>035/477-465</t>
  </si>
  <si>
    <t>12_Vrbje</t>
  </si>
  <si>
    <t>info@vrbje.hr</t>
  </si>
  <si>
    <t>035/345-228</t>
  </si>
  <si>
    <t>12_Vrpolje</t>
  </si>
  <si>
    <t>opcina.vrpolje@gmail.com</t>
  </si>
  <si>
    <t>035 439 109</t>
  </si>
  <si>
    <t>13_Benkovac</t>
  </si>
  <si>
    <t>info@benkovac.hr</t>
  </si>
  <si>
    <t>(023) 684 880</t>
  </si>
  <si>
    <t>13_Bibinje</t>
  </si>
  <si>
    <t>pisarnica@bibinje.hr</t>
  </si>
  <si>
    <t>info@biogradnamoru.hr</t>
  </si>
  <si>
    <t>023/383-150</t>
  </si>
  <si>
    <t>13_Galovac</t>
  </si>
  <si>
    <t>opcina.galovac@gmail.com</t>
  </si>
  <si>
    <t>023/392-073</t>
  </si>
  <si>
    <t>13_Gračac</t>
  </si>
  <si>
    <t> gracac@gracac.hr</t>
  </si>
  <si>
    <t>023/773-007</t>
  </si>
  <si>
    <t>info@jasenice.hr</t>
  </si>
  <si>
    <t>+385(0)23 655 703</t>
  </si>
  <si>
    <t>13_Kali</t>
  </si>
  <si>
    <t>opcina.kali@zd.t-com.hr</t>
  </si>
  <si>
    <t>023/281-800</t>
  </si>
  <si>
    <t>13_Kolan</t>
  </si>
  <si>
    <t>procelnik@kolan.hr</t>
  </si>
  <si>
    <t>023/698-008</t>
  </si>
  <si>
    <t>13_Kukljica</t>
  </si>
  <si>
    <t>opcina@kukljica.tcloud.hr</t>
  </si>
  <si>
    <t>+385(0)23 373 229</t>
  </si>
  <si>
    <t>13_Lišane Ostrovičke</t>
  </si>
  <si>
    <t>info@lisane-ostrovicke.hr</t>
  </si>
  <si>
    <t>023 661001</t>
  </si>
  <si>
    <t>13_Nin</t>
  </si>
  <si>
    <t>komunalni-odjel@grad-nin.hr</t>
  </si>
  <si>
    <t>023/265-541</t>
  </si>
  <si>
    <t>13_Novigrad</t>
  </si>
  <si>
    <t>pisarnica@opcina-novigrad.hr</t>
  </si>
  <si>
    <t>023 / 375 004</t>
  </si>
  <si>
    <t>info@obrovac.hr</t>
  </si>
  <si>
    <t>(023) 689 056</t>
  </si>
  <si>
    <t>13_Pag</t>
  </si>
  <si>
    <t>grad.pag@pag.hr</t>
  </si>
  <si>
    <t>+385 (0)23 600 - 830</t>
  </si>
  <si>
    <t>13_Pakoštane</t>
  </si>
  <si>
    <t>opcina.pakostane@zd.t-com.hr</t>
  </si>
  <si>
    <t>+385 (0) 23/381-060</t>
  </si>
  <si>
    <t>13_Pašman</t>
  </si>
  <si>
    <t>opcina.pasman@zd.t-com.hr</t>
  </si>
  <si>
    <t>+358 (0)23 260 260</t>
  </si>
  <si>
    <t>13_Polača</t>
  </si>
  <si>
    <t>opcina-polaca@zd.t-com.hr</t>
  </si>
  <si>
    <t>13_Poličnik</t>
  </si>
  <si>
    <t>opcina-policnik@Zd.T-com.hr</t>
  </si>
  <si>
    <t>(023) 354 004</t>
  </si>
  <si>
    <t>13_Posedarje</t>
  </si>
  <si>
    <t>info@opcina-posedarje.hr</t>
  </si>
  <si>
    <t>023/266-180</t>
  </si>
  <si>
    <t>13_Povljana</t>
  </si>
  <si>
    <t> info@povljana.hr</t>
  </si>
  <si>
    <t>+385(0)23/692-800</t>
  </si>
  <si>
    <t>13_Preko</t>
  </si>
  <si>
    <t>opcina-preko@preko.hr</t>
  </si>
  <si>
    <t>023/286-445</t>
  </si>
  <si>
    <t>13_Privlaka</t>
  </si>
  <si>
    <t>opcina@privlaka.hr</t>
  </si>
  <si>
    <t>023/367-561</t>
  </si>
  <si>
    <t>13_Ražanac</t>
  </si>
  <si>
    <t>info@opcina-razanac.hr</t>
  </si>
  <si>
    <t>023 651402</t>
  </si>
  <si>
    <t>13_Sali</t>
  </si>
  <si>
    <t>opcina@opcina-sali.hr</t>
  </si>
  <si>
    <t>+385(023) 377 042 </t>
  </si>
  <si>
    <t>13_Stankovci</t>
  </si>
  <si>
    <t>procelnik@stankovci.hr</t>
  </si>
  <si>
    <t>023/380-607</t>
  </si>
  <si>
    <t>13_Starigrad</t>
  </si>
  <si>
    <t>info@opcina-starigrad.hr</t>
  </si>
  <si>
    <t>023/369-387</t>
  </si>
  <si>
    <t>13_Sukošan</t>
  </si>
  <si>
    <t>023/393-250</t>
  </si>
  <si>
    <t>13_Sv. Filip i Jakov</t>
  </si>
  <si>
    <t>protokol@opcina-svfilipjakov.hr</t>
  </si>
  <si>
    <t>023 389 800</t>
  </si>
  <si>
    <t>13_Škabrnja</t>
  </si>
  <si>
    <t>pisarnica@opcina-skabrnja.hr</t>
  </si>
  <si>
    <t> +385 (0)23 637 262</t>
  </si>
  <si>
    <t>13_Tkon</t>
  </si>
  <si>
    <t>otkon@tkon.hr</t>
  </si>
  <si>
    <t>+385(0) 23 285 295</t>
  </si>
  <si>
    <t>info@vir.hr</t>
  </si>
  <si>
    <t>(023) 362 018</t>
  </si>
  <si>
    <t>13_Vrsi</t>
  </si>
  <si>
    <t>opcina@vrsi.hr</t>
  </si>
  <si>
    <t>023 360 625</t>
  </si>
  <si>
    <t>robertino.dujela@grad-zadar.hr</t>
  </si>
  <si>
    <t>023 / 208-115</t>
  </si>
  <si>
    <t>13_Zemunik Donji</t>
  </si>
  <si>
    <t>opcinaze@inet.hr</t>
  </si>
  <si>
    <t>023 351 355</t>
  </si>
  <si>
    <t>14_ZPU OBŽ</t>
  </si>
  <si>
    <t>(031) 213-378</t>
  </si>
  <si>
    <t>14_Antunovac</t>
  </si>
  <si>
    <t>opcina-antunovac@os.t-com.hr</t>
  </si>
  <si>
    <t>031 278 022</t>
  </si>
  <si>
    <t>14_Beli Manastir - Planovi</t>
  </si>
  <si>
    <t>informacije@beli-manastir.hr</t>
  </si>
  <si>
    <t>+385 31 710 200</t>
  </si>
  <si>
    <t>14_Belišće</t>
  </si>
  <si>
    <t>grad@belisce.hr</t>
  </si>
  <si>
    <t xml:space="preserve"> +38531 400 601 </t>
  </si>
  <si>
    <t>14_Bilje</t>
  </si>
  <si>
    <t>bilje@bilje.hr</t>
  </si>
  <si>
    <t>+385 31 751 400</t>
  </si>
  <si>
    <t>14_Bizovac</t>
  </si>
  <si>
    <t>opcina.bizovac@os.t-com.hr</t>
  </si>
  <si>
    <t>031/ 675-301</t>
  </si>
  <si>
    <t>14_Čeminac</t>
  </si>
  <si>
    <t>opcina@ceminac.hr</t>
  </si>
  <si>
    <t>031 756 543</t>
  </si>
  <si>
    <t>14_Čepin</t>
  </si>
  <si>
    <t>opcina@cepin.hr</t>
  </si>
  <si>
    <t>14_Darda</t>
  </si>
  <si>
    <t>opcina@darda.hr</t>
  </si>
  <si>
    <t>031/740-002</t>
  </si>
  <si>
    <t>14_Donja Motičina</t>
  </si>
  <si>
    <t>opcina@donja-moticina.hr</t>
  </si>
  <si>
    <t>031 / 606 – 116</t>
  </si>
  <si>
    <t>14_Donji Miholjac</t>
  </si>
  <si>
    <t>info@donjimiholjac.hr</t>
  </si>
  <si>
    <t>+385 31 631 161</t>
  </si>
  <si>
    <t>14_Draž</t>
  </si>
  <si>
    <t xml:space="preserve">draz@draz.hr </t>
  </si>
  <si>
    <t>031/736-100</t>
  </si>
  <si>
    <t>14_Drenje</t>
  </si>
  <si>
    <t>opcina-drenje@os.t-com.hr</t>
  </si>
  <si>
    <t>099 425 4725</t>
  </si>
  <si>
    <t>14_Đakovo - Službeni glasnik</t>
  </si>
  <si>
    <t>info@djakovo.hr</t>
  </si>
  <si>
    <t>031/840-444</t>
  </si>
  <si>
    <t>14_Đurđenovac</t>
  </si>
  <si>
    <t>opcina-djurdjenovac@po.t-com.hr</t>
  </si>
  <si>
    <t>031-602-036</t>
  </si>
  <si>
    <t>14_Erdut - Službeni glasnik</t>
  </si>
  <si>
    <t>opcinaer@inet.hr</t>
  </si>
  <si>
    <t>031/590 111</t>
  </si>
  <si>
    <t>14_Ernestinovo</t>
  </si>
  <si>
    <t>tajnica@ernestinovo.hr</t>
  </si>
  <si>
    <t>031/ 270-226</t>
  </si>
  <si>
    <t>14_Feričanci</t>
  </si>
  <si>
    <t>nacelnik@opcina-fericanci.hr</t>
  </si>
  <si>
    <t>(031) 603-016</t>
  </si>
  <si>
    <t>14_Gorjani</t>
  </si>
  <si>
    <t>opcina.gorjani@gmail.com</t>
  </si>
  <si>
    <t>031/853-421</t>
  </si>
  <si>
    <t>14_Jagodnjak</t>
  </si>
  <si>
    <t>opcina@jagodnjak.hr </t>
  </si>
  <si>
    <t>031 300 994</t>
  </si>
  <si>
    <t>14_Kneževi Vinogradi</t>
  </si>
  <si>
    <t>opcina@knezevi-vinogradi.hr</t>
  </si>
  <si>
    <t>+385 (0)31 730 938</t>
  </si>
  <si>
    <t>14_Koška</t>
  </si>
  <si>
    <t>opcina-koska@os.t-com.hr</t>
  </si>
  <si>
    <t>031/681-001</t>
  </si>
  <si>
    <t>14_Levanjska Varoš</t>
  </si>
  <si>
    <t>opcina.levanjska.varos@gmail.com</t>
  </si>
  <si>
    <t>031/864-010</t>
  </si>
  <si>
    <t>14_Magadenovac</t>
  </si>
  <si>
    <t> opcina.magadenovac@os.t-com.hr</t>
  </si>
  <si>
    <t>+385 31 647 165</t>
  </si>
  <si>
    <t>14_Marijanci</t>
  </si>
  <si>
    <t>info@marijanci.hr</t>
  </si>
  <si>
    <t>031 / 643 150</t>
  </si>
  <si>
    <t>14_Našice</t>
  </si>
  <si>
    <t>grad@nasice.hr</t>
  </si>
  <si>
    <t>031/618-160</t>
  </si>
  <si>
    <t>14_Osijek</t>
  </si>
  <si>
    <t>info@osijek.hr</t>
  </si>
  <si>
    <t>031/229-229</t>
  </si>
  <si>
    <t>14_Petlovac</t>
  </si>
  <si>
    <t>procelnik@petlovac.hr</t>
  </si>
  <si>
    <t>031/639630</t>
  </si>
  <si>
    <t>14_Petrijevci</t>
  </si>
  <si>
    <t>031/395-115</t>
  </si>
  <si>
    <t>14_Podgorač</t>
  </si>
  <si>
    <t>opcinapodgorac@podgorac.hr</t>
  </si>
  <si>
    <t>031/698-014</t>
  </si>
  <si>
    <t>14_Podravska Moslavina</t>
  </si>
  <si>
    <t>opcina.podravskamoslavina@gmail.com</t>
  </si>
  <si>
    <t>(031) 641-212</t>
  </si>
  <si>
    <t>14_Popovac</t>
  </si>
  <si>
    <t>procelnik@popovac.hr</t>
  </si>
  <si>
    <t>031/728126</t>
  </si>
  <si>
    <t>14_Punitovci</t>
  </si>
  <si>
    <t> opcina.punitovci@os.t-com.hr</t>
  </si>
  <si>
    <t> 031/861-309</t>
  </si>
  <si>
    <t>14_Satnica Đakovačka</t>
  </si>
  <si>
    <t>opcina.satnica.djakovacka@os.t-com.hr</t>
  </si>
  <si>
    <t>031/852-019</t>
  </si>
  <si>
    <t>14_Semeljci</t>
  </si>
  <si>
    <t>opcina.semeljci@os.t-com.hr</t>
  </si>
  <si>
    <t>14_Strizivojna</t>
  </si>
  <si>
    <t>opcina@strizivojna.hr</t>
  </si>
  <si>
    <t>031/831-400</t>
  </si>
  <si>
    <t>14_Šodolovci</t>
  </si>
  <si>
    <t>opcina-sodolovci@os.t-com.hr</t>
  </si>
  <si>
    <t>+385 (31) 296 082</t>
  </si>
  <si>
    <t>14_Trnava</t>
  </si>
  <si>
    <t>opcina.trnava@os.t-com.hr</t>
  </si>
  <si>
    <t>+ 385 31 863 258</t>
  </si>
  <si>
    <t>14_Valpovo</t>
  </si>
  <si>
    <t>mail@valpovo.hr</t>
  </si>
  <si>
    <t>031/656-200</t>
  </si>
  <si>
    <t>14_Viljevo</t>
  </si>
  <si>
    <t>opcina-viljevo@os.t-com.hr</t>
  </si>
  <si>
    <t>031/644-014</t>
  </si>
  <si>
    <t>14_Viškovci</t>
  </si>
  <si>
    <t>opcina@viskovci.hr</t>
  </si>
  <si>
    <t>031/857-227</t>
  </si>
  <si>
    <t>14_Vladislavci</t>
  </si>
  <si>
    <t>vladislavci.tajnik@gmail.com</t>
  </si>
  <si>
    <t> 031/ 391-007</t>
  </si>
  <si>
    <t>14_Vuka</t>
  </si>
  <si>
    <t>procelnik@opcina-vuka.hr</t>
  </si>
  <si>
    <t>031/389-311</t>
  </si>
  <si>
    <t>15_Bilice</t>
  </si>
  <si>
    <t>info@opcina-bilice.hr</t>
  </si>
  <si>
    <t>+385 (0)22 310 599 </t>
  </si>
  <si>
    <t>15_Biskupija</t>
  </si>
  <si>
    <t>kontakt@biskupija.hr</t>
  </si>
  <si>
    <t>022 660 332</t>
  </si>
  <si>
    <t>15_Civljane</t>
  </si>
  <si>
    <t>opcina@civljane.hr</t>
  </si>
  <si>
    <t>+385 22 785 8700</t>
  </si>
  <si>
    <t>15_Drniš</t>
  </si>
  <si>
    <t>tajnistvo@drnis.hr</t>
  </si>
  <si>
    <t>022 888 830</t>
  </si>
  <si>
    <t>15_Ervenik</t>
  </si>
  <si>
    <t>opcina.ervenik@gmail.com</t>
  </si>
  <si>
    <t>15_Kijevo</t>
  </si>
  <si>
    <t>opcina-kijevo@si.t-com.hr</t>
  </si>
  <si>
    <t>+385 22 681004</t>
  </si>
  <si>
    <t>15_Kistanje</t>
  </si>
  <si>
    <t>opcina@kistanje.hr</t>
  </si>
  <si>
    <t>(022)763055</t>
  </si>
  <si>
    <t>15_Knin</t>
  </si>
  <si>
    <t>grad@knin.hr</t>
  </si>
  <si>
    <t>022 664 410</t>
  </si>
  <si>
    <t>15_Murter - Kornati</t>
  </si>
  <si>
    <t>info@murter.hr</t>
  </si>
  <si>
    <t>+385 (22) 435599</t>
  </si>
  <si>
    <t>15_Pirovac</t>
  </si>
  <si>
    <t>marin.baric@pirovac.hr</t>
  </si>
  <si>
    <t>+385 98 785 383</t>
  </si>
  <si>
    <t>15_Primošten</t>
  </si>
  <si>
    <t>info@primosten.hr</t>
  </si>
  <si>
    <t>+385 22 571 900</t>
  </si>
  <si>
    <t>15_Promina</t>
  </si>
  <si>
    <t>nacelnik@promina.hr</t>
  </si>
  <si>
    <t>+385 (22) 881 018</t>
  </si>
  <si>
    <t>15_Rogoznica</t>
  </si>
  <si>
    <t>info.opcina.rogoznica@gmail.com</t>
  </si>
  <si>
    <t>022 559 040</t>
  </si>
  <si>
    <t>15_Ružić</t>
  </si>
  <si>
    <t>opcina-ruzic@si.t-com.hr</t>
  </si>
  <si>
    <t>022/872-811</t>
  </si>
  <si>
    <t>15_Skradin</t>
  </si>
  <si>
    <t>grad.skradin@si.t-com.hr  </t>
  </si>
  <si>
    <t>+385 (0)22 771 076</t>
  </si>
  <si>
    <t>15_Šibenik - službeni glasnik</t>
  </si>
  <si>
    <t>15_Tisno</t>
  </si>
  <si>
    <t>opcina@tisno.hr</t>
  </si>
  <si>
    <t>022 439-262</t>
  </si>
  <si>
    <t>15_Tribunj</t>
  </si>
  <si>
    <t>opcina.tribunj@si.t-com.hr</t>
  </si>
  <si>
    <t>(022) 446 349 </t>
  </si>
  <si>
    <t>15_Unešić</t>
  </si>
  <si>
    <t>opcina@unesic.hr</t>
  </si>
  <si>
    <t>022 / 860 – 610</t>
  </si>
  <si>
    <t>15_Vodice</t>
  </si>
  <si>
    <t>marko@lugovic.com</t>
  </si>
  <si>
    <t>022 444 911</t>
  </si>
  <si>
    <t>info@petrijevci.hr</t>
  </si>
  <si>
    <t>20_Belica</t>
  </si>
  <si>
    <t>opcina@belica.hr </t>
  </si>
  <si>
    <t>+385(0)40/846-067</t>
  </si>
  <si>
    <t>20_Čakovec - Službeni glasnik</t>
  </si>
  <si>
    <t>cakovec@cakovec.hr</t>
  </si>
  <si>
    <t>+385 40 314 925</t>
  </si>
  <si>
    <t>20_Dekanovec</t>
  </si>
  <si>
    <t>opcina-dekanovec@ck.t-com.hr</t>
  </si>
  <si>
    <t>040/849-488</t>
  </si>
  <si>
    <t>20_Domašinec</t>
  </si>
  <si>
    <t>opcina-domasinec@ck.t-com.hr</t>
  </si>
  <si>
    <t>040 863 240</t>
  </si>
  <si>
    <t>20_Donja Dubrava</t>
  </si>
  <si>
    <t>opcina@donjadubrava.hr</t>
  </si>
  <si>
    <t>040 688-919</t>
  </si>
  <si>
    <t>20_Donji Kraljevec</t>
  </si>
  <si>
    <t>opcina@donjikraljevec.hr</t>
  </si>
  <si>
    <t>040/655-126</t>
  </si>
  <si>
    <t>20_Donji Vidovec</t>
  </si>
  <si>
    <t>opc.dvidovec@gmail.com</t>
  </si>
  <si>
    <t>+385 (0)40 615 105</t>
  </si>
  <si>
    <t>20_Goričan</t>
  </si>
  <si>
    <t>opcina@gorican.hr</t>
  </si>
  <si>
    <t>(040) 601 - 163</t>
  </si>
  <si>
    <t>20_Gornji Mihaljevec</t>
  </si>
  <si>
    <t>opcina.gornji.mihaljevec@gmail.com</t>
  </si>
  <si>
    <t>040/899-117</t>
  </si>
  <si>
    <t>20_Kotoriba</t>
  </si>
  <si>
    <t>opcina@kotoriba.hr</t>
  </si>
  <si>
    <t>040 682 265</t>
  </si>
  <si>
    <t>20_Mala Subotica</t>
  </si>
  <si>
    <t>opcina@opcina-mala-subotica.hr</t>
  </si>
  <si>
    <t>040/631-700</t>
  </si>
  <si>
    <t>20_Mursko Središće</t>
  </si>
  <si>
    <t>grad@mursko-sredisce.hr</t>
  </si>
  <si>
    <t>+385 40 370 771</t>
  </si>
  <si>
    <t>20_Nedelišće</t>
  </si>
  <si>
    <t>nedelisce@nedelisce.hr</t>
  </si>
  <si>
    <t>040 821 107</t>
  </si>
  <si>
    <t>20_Orehovica</t>
  </si>
  <si>
    <t>o.orehovica@gmail.com</t>
  </si>
  <si>
    <t>040/635-275</t>
  </si>
  <si>
    <t>20_Podturen</t>
  </si>
  <si>
    <t>opcina@podturen.tcloud.hr</t>
  </si>
  <si>
    <t>040 847 260</t>
  </si>
  <si>
    <t>20_Prelog</t>
  </si>
  <si>
    <t>ured-grada@prelog.hr</t>
  </si>
  <si>
    <t>+385 (40) 645 301</t>
  </si>
  <si>
    <t>20_Pribislavec</t>
  </si>
  <si>
    <t>nacelnik@pribislavec.hr</t>
  </si>
  <si>
    <t>099/336-0216</t>
  </si>
  <si>
    <t>20_Selnica</t>
  </si>
  <si>
    <t>opcina.selnica@gmail.com</t>
  </si>
  <si>
    <t>+385 40 861 344</t>
  </si>
  <si>
    <t>20_Strahoninec</t>
  </si>
  <si>
    <t>info@strahoninec.hr</t>
  </si>
  <si>
    <t>040 333 088</t>
  </si>
  <si>
    <t>20_Sveta Marija</t>
  </si>
  <si>
    <t>opcina@svetamarija.hr</t>
  </si>
  <si>
    <t>+385 (0)40 660 864</t>
  </si>
  <si>
    <t>20_Sveti Juraj na Bregu</t>
  </si>
  <si>
    <t>juo@svetijurajnabregu.hr</t>
  </si>
  <si>
    <t>(040) 855 305</t>
  </si>
  <si>
    <t>20_Sveti Martin na Muri</t>
  </si>
  <si>
    <t>opcina.svmartin@gmail.com</t>
  </si>
  <si>
    <t>+385 40 868 922</t>
  </si>
  <si>
    <t>20_Šenkovec</t>
  </si>
  <si>
    <t>opcina@senkovec.hr</t>
  </si>
  <si>
    <t>040 / 343 -250</t>
  </si>
  <si>
    <t>20_Štrigova</t>
  </si>
  <si>
    <t>opcina.strigova@ck.t-com.hr</t>
  </si>
  <si>
    <t>040/851-134</t>
  </si>
  <si>
    <t>20_Vratišinec</t>
  </si>
  <si>
    <t>opcinavratisinec@gmail.com</t>
  </si>
  <si>
    <t>040 866 966</t>
  </si>
  <si>
    <t>19_Blato - Službeni glasnik</t>
  </si>
  <si>
    <t>opcina@blato.hr</t>
  </si>
  <si>
    <t>+385 20 851 141</t>
  </si>
  <si>
    <t>19_Dubrovačko Primorje</t>
  </si>
  <si>
    <t>opcina@dubrovackoprimorje.hr</t>
  </si>
  <si>
    <t>020/871-197</t>
  </si>
  <si>
    <t>19_Dubrovnik</t>
  </si>
  <si>
    <t>grad@dubrovnik.hr</t>
  </si>
  <si>
    <t>19_Janjina_PPUO</t>
  </si>
  <si>
    <t>info@janjina.hr</t>
  </si>
  <si>
    <t>+385(0)20 741 369</t>
  </si>
  <si>
    <t>19_Konavle</t>
  </si>
  <si>
    <t>info@opcinakonavle.hr</t>
  </si>
  <si>
    <t>+385 (0)20 478401</t>
  </si>
  <si>
    <t>19_Korčula</t>
  </si>
  <si>
    <t>info@korcula.hr</t>
  </si>
  <si>
    <t>+385 20 711 143</t>
  </si>
  <si>
    <t>19_Kula Norinska</t>
  </si>
  <si>
    <t>kula.norinska@du.t-com.hr</t>
  </si>
  <si>
    <t>020/693-527</t>
  </si>
  <si>
    <t>19_Lastovo</t>
  </si>
  <si>
    <t>procelnica@lastovo.hr</t>
  </si>
  <si>
    <t>+385 (0)20 801-023</t>
  </si>
  <si>
    <t>19_Lumbarda</t>
  </si>
  <si>
    <t>opcina.lumbarda1@du.t-com.hr</t>
  </si>
  <si>
    <t>+385 (0) 20 712 042</t>
  </si>
  <si>
    <t>19_Metković</t>
  </si>
  <si>
    <t>portal@metkovic.hr</t>
  </si>
  <si>
    <t>+385 (20) 681 110</t>
  </si>
  <si>
    <t>19_Mljet</t>
  </si>
  <si>
    <t>opcina@opcinamljet.com.hr</t>
  </si>
  <si>
    <t>+385 (0)20 74 52 55</t>
  </si>
  <si>
    <t>19_Opuzen_SLUŽBENI GLASNIK</t>
  </si>
  <si>
    <t>opuzen@opuzen.hr</t>
  </si>
  <si>
    <t>19_Orebić</t>
  </si>
  <si>
    <t>opcina.orebic@gmail.com </t>
  </si>
  <si>
    <t>19_Ploče</t>
  </si>
  <si>
    <t>ured.gradonacelnika@ploce.hr</t>
  </si>
  <si>
    <t>+385(0)20 679 501</t>
  </si>
  <si>
    <t>19_Pojezerje</t>
  </si>
  <si>
    <t>opcina.pojezerje1@du.t-com.hr</t>
  </si>
  <si>
    <t>+385(0)20 695-560</t>
  </si>
  <si>
    <t>19_Slivno</t>
  </si>
  <si>
    <t>info@opcina-slivno.hr</t>
  </si>
  <si>
    <t>020/671-295</t>
  </si>
  <si>
    <t>19_Smokvica</t>
  </si>
  <si>
    <t>opcina.smokvica@du.t-com.hr</t>
  </si>
  <si>
    <t>020 831 033</t>
  </si>
  <si>
    <t>19_Ston</t>
  </si>
  <si>
    <t>opcina.ston1@du.t-com.hr</t>
  </si>
  <si>
    <t>+385 (0)20 754 009</t>
  </si>
  <si>
    <t>19_Trpanj</t>
  </si>
  <si>
    <t>opcina.trpanj@du.t-com.hr</t>
  </si>
  <si>
    <t>020 743 448</t>
  </si>
  <si>
    <t>19_Vela Luka</t>
  </si>
  <si>
    <t> opcina@velaluka.hr </t>
  </si>
  <si>
    <t>020 295 900</t>
  </si>
  <si>
    <t>19_Župa Dubrovačka</t>
  </si>
  <si>
    <t>opcina@zupa-dubrovacka.hr</t>
  </si>
  <si>
    <t>17_Baška Voda</t>
  </si>
  <si>
    <t>opcina.baska.voda@st.t-com.hr</t>
  </si>
  <si>
    <t> +385 (0)21 620 244</t>
  </si>
  <si>
    <t>17_Bol</t>
  </si>
  <si>
    <t>info@opcinabol.hr</t>
  </si>
  <si>
    <t>021 635 114</t>
  </si>
  <si>
    <t>17_Brela</t>
  </si>
  <si>
    <t>opcina-brela@st.t-com.hr</t>
  </si>
  <si>
    <t>021 618 561</t>
  </si>
  <si>
    <t>17_Cista Provo</t>
  </si>
  <si>
    <t>cistaprovoopcina@gmail.com</t>
  </si>
  <si>
    <t>+385 21 722 201</t>
  </si>
  <si>
    <t>17_Dicmo</t>
  </si>
  <si>
    <t>opcina@dicmo.hr</t>
  </si>
  <si>
    <t>021/837-937</t>
  </si>
  <si>
    <t>17_Dugi Rat</t>
  </si>
  <si>
    <t>opcina@dugirat.hr</t>
  </si>
  <si>
    <t>021 735 291</t>
  </si>
  <si>
    <t>17_Dugopolje</t>
  </si>
  <si>
    <t>opcina@dugopolje.hr</t>
  </si>
  <si>
    <t>021/ 668 280</t>
  </si>
  <si>
    <t>17_Gradac</t>
  </si>
  <si>
    <t>info@opcinagradac.hr</t>
  </si>
  <si>
    <t>+385 (0)21 697 601</t>
  </si>
  <si>
    <t>17_Hrvace</t>
  </si>
  <si>
    <t>opcina.hrvace@st.htnet.hr</t>
  </si>
  <si>
    <t>+385(021) 82 90 05</t>
  </si>
  <si>
    <t>17_Hvar-Službeni glasnik</t>
  </si>
  <si>
    <t>urbanizam@hvar.hr</t>
  </si>
  <si>
    <t> 021 681 741</t>
  </si>
  <si>
    <t>17_Imotski</t>
  </si>
  <si>
    <t>ured-gradonacelnika@imotski.hr</t>
  </si>
  <si>
    <t>+ 385 21 841 125</t>
  </si>
  <si>
    <t>17_Jelsa</t>
  </si>
  <si>
    <t>opcina.jelsa2@st.t-com.hr</t>
  </si>
  <si>
    <t>+385 21 761 400</t>
  </si>
  <si>
    <t>17_Kaštela - službeni glasnik</t>
  </si>
  <si>
    <t>tajnica@kastela.hr</t>
  </si>
  <si>
    <t>021/224-201</t>
  </si>
  <si>
    <t>17_Klis</t>
  </si>
  <si>
    <t>info@klis.hr</t>
  </si>
  <si>
    <t>021/240-292</t>
  </si>
  <si>
    <t>17_Komiža</t>
  </si>
  <si>
    <t>poslovnitajnik@komiza.hr</t>
  </si>
  <si>
    <t>+385 (0)21 713 644</t>
  </si>
  <si>
    <t>17_Lećevica</t>
  </si>
  <si>
    <t>info@lecevica.hr</t>
  </si>
  <si>
    <t>021 250 099</t>
  </si>
  <si>
    <t>17_Lokvičići</t>
  </si>
  <si>
    <t>opcina.lokvicici@gmail.com</t>
  </si>
  <si>
    <t>021/853-700</t>
  </si>
  <si>
    <t>17_Lovreć</t>
  </si>
  <si>
    <t>opcina@lovrec.hr</t>
  </si>
  <si>
    <t>+385 21 72 30 01</t>
  </si>
  <si>
    <t>17_Makarska</t>
  </si>
  <si>
    <t>grad@makarska.hr</t>
  </si>
  <si>
    <t>+385 21 608 401</t>
  </si>
  <si>
    <t>17_Marina</t>
  </si>
  <si>
    <t>tajnica@marina.hr</t>
  </si>
  <si>
    <t>021/889–088</t>
  </si>
  <si>
    <t>17_Milna</t>
  </si>
  <si>
    <t>info@opcinamilna.hr</t>
  </si>
  <si>
    <t>+385 (0)21636 212</t>
  </si>
  <si>
    <t>17_Muć</t>
  </si>
  <si>
    <t>opcina@muc.hr</t>
  </si>
  <si>
    <t>021/652 237</t>
  </si>
  <si>
    <t>17_Nerežišća</t>
  </si>
  <si>
    <t>nacelnik@nerezisca.hr</t>
  </si>
  <si>
    <t>+385(0)21 637-059</t>
  </si>
  <si>
    <t>17_Okrug</t>
  </si>
  <si>
    <t>info@okrug.hr</t>
  </si>
  <si>
    <t>021 887 314</t>
  </si>
  <si>
    <t>17_Omiš</t>
  </si>
  <si>
    <t>grad@omis.hr</t>
  </si>
  <si>
    <t>021/755 500</t>
  </si>
  <si>
    <t>17_Otok</t>
  </si>
  <si>
    <t>opcina-otok@st.t-com.hr</t>
  </si>
  <si>
    <t>17_Podbablje</t>
  </si>
  <si>
    <t>+385 (0)21 848 064</t>
  </si>
  <si>
    <t>17_Podgora</t>
  </si>
  <si>
    <t>petra.radic@podgora.hr</t>
  </si>
  <si>
    <t>021 603 952</t>
  </si>
  <si>
    <t>17_Podstrana</t>
  </si>
  <si>
    <t>tajnica@podstrana.hr</t>
  </si>
  <si>
    <t>17_Postira</t>
  </si>
  <si>
    <t>info@opcina-postira.hr</t>
  </si>
  <si>
    <t>021 632 133</t>
  </si>
  <si>
    <t>17_Prgomet</t>
  </si>
  <si>
    <t>opcina.prgomet@prgomet.tcloud.hr</t>
  </si>
  <si>
    <t>021 797-788</t>
  </si>
  <si>
    <t>17_Primorski Dolac</t>
  </si>
  <si>
    <t>info@primorskidolac.hr</t>
  </si>
  <si>
    <t>17_Proložac</t>
  </si>
  <si>
    <t>pcp@prolozac.hr</t>
  </si>
  <si>
    <t>021/846-158</t>
  </si>
  <si>
    <t>17_Pučišća</t>
  </si>
  <si>
    <t>opcina@pucisca.hr</t>
  </si>
  <si>
    <t>021 633 290</t>
  </si>
  <si>
    <t>17_Runovići</t>
  </si>
  <si>
    <t>opcina.runovici@gmail.com</t>
  </si>
  <si>
    <t>021 84 95 07</t>
  </si>
  <si>
    <t>17_Seget</t>
  </si>
  <si>
    <t>opcina.seget@inet.hr</t>
  </si>
  <si>
    <t>021/880-037</t>
  </si>
  <si>
    <t>17_Selca</t>
  </si>
  <si>
    <t>info@selca.hr</t>
  </si>
  <si>
    <t>021/622-663</t>
  </si>
  <si>
    <t>17_Sinj</t>
  </si>
  <si>
    <t>info@sinj.hr</t>
  </si>
  <si>
    <t>17_Solin</t>
  </si>
  <si>
    <t>solin@solin.hr</t>
  </si>
  <si>
    <t>021 662 844</t>
  </si>
  <si>
    <t>17_Split_SGG</t>
  </si>
  <si>
    <t>ruzica.batinicsantro@split.hr</t>
  </si>
  <si>
    <t>021-310-309</t>
  </si>
  <si>
    <t>17_Stari Grad-Službeni glasnik</t>
  </si>
  <si>
    <t>grad@stari-grad.hr </t>
  </si>
  <si>
    <t>17_Sućuraj</t>
  </si>
  <si>
    <t>opcina-sucuraj@st.htnet.hr </t>
  </si>
  <si>
    <t>+385 021 773 435</t>
  </si>
  <si>
    <t>17_Supetar</t>
  </si>
  <si>
    <t>021 756 717</t>
  </si>
  <si>
    <t>17_Sutivan</t>
  </si>
  <si>
    <t>nacelnik@sutivan.hr</t>
  </si>
  <si>
    <t>021 63 83 66</t>
  </si>
  <si>
    <t>17_Šestanovac</t>
  </si>
  <si>
    <t>info@opcina-sestanovac.hr</t>
  </si>
  <si>
    <t>+385 (0) 21 721 006</t>
  </si>
  <si>
    <t>17_Šolta</t>
  </si>
  <si>
    <t>opcina.solta@osolta.tcloud.hr</t>
  </si>
  <si>
    <t>+385 21 654 123</t>
  </si>
  <si>
    <t>17_Trilj</t>
  </si>
  <si>
    <t>grad-trilj@st.t-com.hr</t>
  </si>
  <si>
    <t>+385 21 831 135</t>
  </si>
  <si>
    <t>17_Trogir</t>
  </si>
  <si>
    <t>+385 (0)21/800 401</t>
  </si>
  <si>
    <t>17_Tučepi - Službeni glasnik</t>
  </si>
  <si>
    <t>opcina@tucepi.hr</t>
  </si>
  <si>
    <t>021/623 585</t>
  </si>
  <si>
    <t>17_Vis</t>
  </si>
  <si>
    <t>gradvis@gradvis.hr</t>
  </si>
  <si>
    <t>021 711 125 </t>
  </si>
  <si>
    <t>17_Vrgorac</t>
  </si>
  <si>
    <t>grad@vrgorac.hr</t>
  </si>
  <si>
    <t>021 674-031</t>
  </si>
  <si>
    <t>17_Vrlika</t>
  </si>
  <si>
    <t>grad@vrlika.hr</t>
  </si>
  <si>
    <t>021/ 827-023</t>
  </si>
  <si>
    <t>17_Zadvarje</t>
  </si>
  <si>
    <t>opcina.zadvarje2@st.t-com.hr</t>
  </si>
  <si>
    <t>021/729-222</t>
  </si>
  <si>
    <t>17_Zagvozd</t>
  </si>
  <si>
    <t>info@zagvozd.hr</t>
  </si>
  <si>
    <t>+385 (021) 847 080</t>
  </si>
  <si>
    <t>17_Zmijavci</t>
  </si>
  <si>
    <t>opcina.zmijavci@st.t-com.hr</t>
  </si>
  <si>
    <t>+385 21 840 588</t>
  </si>
  <si>
    <t>16_Andrijaševci</t>
  </si>
  <si>
    <t>opcina-andrijasevci@vk.htnet.hr</t>
  </si>
  <si>
    <t>032/225-400</t>
  </si>
  <si>
    <t>16_Babina Greda</t>
  </si>
  <si>
    <t>opcina@babinagreda.hr</t>
  </si>
  <si>
    <t>032 854 – 400</t>
  </si>
  <si>
    <t>16_Bogdanovci</t>
  </si>
  <si>
    <t>info@opcina-bogdanovci.hr</t>
  </si>
  <si>
    <t>032/576 - 903</t>
  </si>
  <si>
    <t>16_Borovo</t>
  </si>
  <si>
    <t>borovo@opcina-borovo.hr</t>
  </si>
  <si>
    <t>+385 (0)32 439-598</t>
  </si>
  <si>
    <t>16_Bošnjaci</t>
  </si>
  <si>
    <t>opcina.bosnjaci@vu.t-com.hr</t>
  </si>
  <si>
    <t>032/846-996</t>
  </si>
  <si>
    <t>16_Cerna</t>
  </si>
  <si>
    <t>opcina.cerna@vu.t-com.hr</t>
  </si>
  <si>
    <t>032 843794</t>
  </si>
  <si>
    <t>16_Drenovci</t>
  </si>
  <si>
    <t>info@opcina-drenovci.hr</t>
  </si>
  <si>
    <t>032 / 861 243</t>
  </si>
  <si>
    <t>16_Gradište</t>
  </si>
  <si>
    <t>opcina-gradiste@vk.t-com.hr</t>
  </si>
  <si>
    <t>032/841-270 </t>
  </si>
  <si>
    <t>16_Gunja</t>
  </si>
  <si>
    <t>opcina.gunja@vk.t-com.hr</t>
  </si>
  <si>
    <t>032/882-100</t>
  </si>
  <si>
    <t>16_Ilok</t>
  </si>
  <si>
    <t>grad.ilok@ilok.hr</t>
  </si>
  <si>
    <t>+385 (0)32/592-950</t>
  </si>
  <si>
    <t>16_Ivankovo</t>
  </si>
  <si>
    <t>opcina.ivankovo@gmail.com</t>
  </si>
  <si>
    <t>032 379 628</t>
  </si>
  <si>
    <t>16_Jarmina</t>
  </si>
  <si>
    <t>jarmina@jarmina.hr</t>
  </si>
  <si>
    <t>032 215 060</t>
  </si>
  <si>
    <t>16_Lovas</t>
  </si>
  <si>
    <t>info@lovas.hr</t>
  </si>
  <si>
    <t>16_Markušica</t>
  </si>
  <si>
    <t>opcina.markusica@markusica.hr</t>
  </si>
  <si>
    <t>+ 385 032 563 921</t>
  </si>
  <si>
    <t>16_Negoslavci</t>
  </si>
  <si>
    <t>opcina.negoslavci@gmail.com</t>
  </si>
  <si>
    <t>032/517-054</t>
  </si>
  <si>
    <t>16_Nijemci</t>
  </si>
  <si>
    <t>opcina@nijemci.hr</t>
  </si>
  <si>
    <t>+385 (0) 32 280 012</t>
  </si>
  <si>
    <t>16_Nuštar</t>
  </si>
  <si>
    <t>nustar-opcina@vu.t-com.hr</t>
  </si>
  <si>
    <t>032 388 921</t>
  </si>
  <si>
    <t>16_Otok</t>
  </si>
  <si>
    <t> info@gradotok.tcloud.hr </t>
  </si>
  <si>
    <t>+385  (032) 394 145</t>
  </si>
  <si>
    <t>16_Privlaka</t>
  </si>
  <si>
    <t>opcina.privlaka@vu.t-com.hr</t>
  </si>
  <si>
    <t>032/398-822</t>
  </si>
  <si>
    <t>16_Stari Jankovci</t>
  </si>
  <si>
    <t>opcina-stari-jankovci@o-jankovci.hr</t>
  </si>
  <si>
    <t>(+385) 032 541-901</t>
  </si>
  <si>
    <t>16_Stari Mikanovci</t>
  </si>
  <si>
    <t>opcina.stari.mikanovci@gmail.com</t>
  </si>
  <si>
    <t>032/210-348</t>
  </si>
  <si>
    <t>16_Štitar</t>
  </si>
  <si>
    <t>opcina.stitar@vu.t-com.hr</t>
  </si>
  <si>
    <t> 032 847 914</t>
  </si>
  <si>
    <t>16_Tompojevci</t>
  </si>
  <si>
    <t>opcina-tompojevci@vk.t-com.hr</t>
  </si>
  <si>
    <t>032/514-184</t>
  </si>
  <si>
    <t>16_Tordinci</t>
  </si>
  <si>
    <t>opcina.tordinci@vu.t-com.hr</t>
  </si>
  <si>
    <t>032/580-985 </t>
  </si>
  <si>
    <t>16_Tovarnik</t>
  </si>
  <si>
    <t>opcina.tovarnik1@vu.t-com.hr</t>
  </si>
  <si>
    <t>032 524 023</t>
  </si>
  <si>
    <t>16_Trpinja</t>
  </si>
  <si>
    <t>opcina.trpinja1@vu.t-com.hr</t>
  </si>
  <si>
    <t>16_Vinkovci</t>
  </si>
  <si>
    <t>davor.mecanovic@vinkovci.hr</t>
  </si>
  <si>
    <t>032/ 638 463</t>
  </si>
  <si>
    <t>16_Vođinci</t>
  </si>
  <si>
    <t>opcina.vodjinci@gmail.com</t>
  </si>
  <si>
    <t>032/205-448</t>
  </si>
  <si>
    <t>16_Vrbanja</t>
  </si>
  <si>
    <t>opcina@opcina-vrbanja.hr</t>
  </si>
  <si>
    <t>+385 (0)32 863 108</t>
  </si>
  <si>
    <t>16_Vukovar - službeni vjesnik grada</t>
  </si>
  <si>
    <t>drazen.culig@vukovar.hr</t>
  </si>
  <si>
    <t>(032) 456-581</t>
  </si>
  <si>
    <t>16_Županja</t>
  </si>
  <si>
    <t>gradonacelnik@zupanja.hr</t>
  </si>
  <si>
    <t>032 / 830 470</t>
  </si>
  <si>
    <t>komunalna.sluzba@gradsupetar.htnet.hr;  grad-supetar@st.htnet.hr</t>
  </si>
  <si>
    <t>dostavljeni podaci</t>
  </si>
  <si>
    <t>procijenjeni podaci</t>
  </si>
  <si>
    <t>deni.kuric@zagreb.hr</t>
  </si>
  <si>
    <t>08_Rijeka</t>
  </si>
  <si>
    <t>sluzbene.novine@rijeka.hr; e-pisarnica@rijeka.hr</t>
  </si>
  <si>
    <t>nema podataka</t>
  </si>
  <si>
    <t xml:space="preserve"> </t>
  </si>
  <si>
    <t>.</t>
  </si>
  <si>
    <t>52 451 099  091/451-0996</t>
  </si>
  <si>
    <t>podbablje@podbablje.hr; financije@podbablje.hr</t>
  </si>
  <si>
    <t xml:space="preserve">7, 06 </t>
  </si>
  <si>
    <t xml:space="preserve">Izvješće o stanju u prostoru OB http://www.prostorobz.hr/dokumenti/pdf/IzvjesceOBZ_2015-2019.pdf </t>
  </si>
  <si>
    <t>veronika.prhal@lipik.hr; grad@lipik.hr</t>
  </si>
  <si>
    <t>grad@kutjevo.hr; mailto:vinko.murar@kutjevo.hr</t>
  </si>
  <si>
    <t>2021.</t>
  </si>
  <si>
    <t>151.9</t>
  </si>
  <si>
    <t>157.38</t>
  </si>
  <si>
    <t>161.58</t>
  </si>
  <si>
    <t>162.88</t>
  </si>
  <si>
    <t>163.83</t>
  </si>
  <si>
    <t>167.43</t>
  </si>
  <si>
    <t>170.05</t>
  </si>
  <si>
    <t>171.92</t>
  </si>
  <si>
    <t>175.72</t>
  </si>
  <si>
    <t>27.98</t>
  </si>
  <si>
    <t xml:space="preserve">13_Obrovac </t>
  </si>
  <si>
    <t xml:space="preserve">13_Zadar </t>
  </si>
  <si>
    <t xml:space="preserve">13_Vir </t>
  </si>
  <si>
    <t xml:space="preserve">13_Jasenice </t>
  </si>
  <si>
    <t xml:space="preserve">13_Biograd </t>
  </si>
  <si>
    <t xml:space="preserve">18_Funtana </t>
  </si>
  <si>
    <t>17.42</t>
  </si>
  <si>
    <t>31.87</t>
  </si>
  <si>
    <t>2021</t>
  </si>
  <si>
    <t>63.00</t>
  </si>
  <si>
    <t>63.70</t>
  </si>
  <si>
    <t>64.60</t>
  </si>
  <si>
    <t>65.10</t>
  </si>
  <si>
    <t>65.60</t>
  </si>
  <si>
    <t>66.70</t>
  </si>
  <si>
    <t>67.20</t>
  </si>
  <si>
    <t>67.70</t>
  </si>
  <si>
    <t>68.20</t>
  </si>
  <si>
    <t>69.10</t>
  </si>
  <si>
    <t>70.30</t>
  </si>
  <si>
    <t>71.30</t>
  </si>
  <si>
    <t>72.50</t>
  </si>
  <si>
    <t>74.00</t>
  </si>
  <si>
    <t>75.00</t>
  </si>
  <si>
    <t>76.10</t>
  </si>
  <si>
    <t>77.60</t>
  </si>
  <si>
    <t>78.20</t>
  </si>
  <si>
    <t>79.20</t>
  </si>
  <si>
    <t>81.00</t>
  </si>
  <si>
    <t>82.00</t>
  </si>
  <si>
    <t>83.00</t>
  </si>
  <si>
    <t>84.00</t>
  </si>
  <si>
    <t>86.10</t>
  </si>
  <si>
    <t>90.30</t>
  </si>
  <si>
    <t>93.80</t>
  </si>
  <si>
    <t>97.60</t>
  </si>
  <si>
    <t>102.5</t>
  </si>
  <si>
    <t>110.10</t>
  </si>
  <si>
    <t>114.60</t>
  </si>
  <si>
    <t xml:space="preserve">32.65 </t>
  </si>
  <si>
    <t xml:space="preserve">40.50 </t>
  </si>
  <si>
    <t xml:space="preserve">41.50 </t>
  </si>
  <si>
    <t xml:space="preserve">44.90 </t>
  </si>
  <si>
    <t xml:space="preserve">46.52 </t>
  </si>
  <si>
    <t xml:space="preserve">47.99 </t>
  </si>
  <si>
    <t xml:space="preserve">59.99 </t>
  </si>
  <si>
    <t xml:space="preserve">61.99 </t>
  </si>
  <si>
    <t xml:space="preserve">63.93 </t>
  </si>
  <si>
    <t xml:space="preserve">65.20 </t>
  </si>
  <si>
    <t xml:space="preserve">66.92 </t>
  </si>
  <si>
    <t xml:space="preserve">68.04 </t>
  </si>
  <si>
    <t xml:space="preserve">69.31 </t>
  </si>
  <si>
    <t xml:space="preserve">71.93 </t>
  </si>
  <si>
    <t xml:space="preserve">74.57 </t>
  </si>
  <si>
    <t xml:space="preserve">76.72 </t>
  </si>
  <si>
    <t xml:space="preserve">77.74 </t>
  </si>
  <si>
    <t xml:space="preserve">79.70 </t>
  </si>
  <si>
    <t xml:space="preserve">81.20 </t>
  </si>
  <si>
    <t xml:space="preserve">82.74 </t>
  </si>
  <si>
    <t xml:space="preserve">84.24 </t>
  </si>
  <si>
    <t xml:space="preserve">85.57 </t>
  </si>
  <si>
    <t xml:space="preserve">93.56 </t>
  </si>
  <si>
    <t>48.50</t>
  </si>
  <si>
    <t>43,92,</t>
  </si>
  <si>
    <t>23.53</t>
  </si>
  <si>
    <t>duska.guina@trogir.hr; ivan.strize@trogir.hr</t>
  </si>
  <si>
    <t>020 351 800, 020640608-Promet, 020351811-Urbanizam. Marko Smokvina 0996349535</t>
  </si>
  <si>
    <t>+385 20 671 139, pročelnica 0992533327</t>
  </si>
  <si>
    <t>142.11</t>
  </si>
  <si>
    <t>86 km</t>
  </si>
  <si>
    <t>020 713678, 020 713869 - komunalno</t>
  </si>
  <si>
    <t>020 487 470   00992170414 Jure Marić</t>
  </si>
  <si>
    <t>022 431 000 i 022 431 050 Hrvoje Poljićak</t>
  </si>
  <si>
    <t>madlena.dulibic@sibenik.hr; hrvoje.poljicak@sibenik.hr</t>
  </si>
  <si>
    <t>15,,09</t>
  </si>
  <si>
    <t>+385 043 448 200 Željko Margeta 0994400220</t>
  </si>
  <si>
    <t xml:space="preserve">052 / 378 – 221  </t>
  </si>
  <si>
    <t>032/525-095; 0998040234</t>
  </si>
  <si>
    <t>74.15</t>
  </si>
  <si>
    <r>
      <t xml:space="preserve">021/834-503 </t>
    </r>
    <r>
      <rPr>
        <sz val="10"/>
        <color rgb="FFFF0000"/>
        <rFont val="Segoe UI"/>
        <family val="2"/>
      </rPr>
      <t>021/666637</t>
    </r>
  </si>
  <si>
    <t>099/733-3555, 021/899-445.</t>
  </si>
  <si>
    <t xml:space="preserve"> (0) 22 642 360</t>
  </si>
  <si>
    <t>52 626 090</t>
  </si>
  <si>
    <t xml:space="preserve"> 01 2727-003, 0912727927 proćelnica</t>
  </si>
  <si>
    <t> info@spisicbukovica.hr; poljoprivreda@spisicbukovica.hr</t>
  </si>
  <si>
    <t>+385 31 856 310  0992197721 - Mihaljević</t>
  </si>
  <si>
    <t>opcina-sukosan@zd.t-com.hr; zamjenik@opcina-sukosan.hr</t>
  </si>
  <si>
    <t>052 511 522 Jakovljević 0993138013</t>
  </si>
  <si>
    <t>021 708628</t>
  </si>
  <si>
    <t>+385 (0)32 564 050, 217   098346750 načelnik Palica</t>
  </si>
  <si>
    <t>031 381 166, 232</t>
  </si>
  <si>
    <t>049/289-282, 049/290-915, 049/290-916</t>
  </si>
  <si>
    <t xml:space="preserve">049/382-400, 410 </t>
  </si>
  <si>
    <t>szop@sisak.hr; zoran.solomun@sisak.hr</t>
  </si>
  <si>
    <t xml:space="preserve"> (0)21/330-545 pravni-330 489</t>
  </si>
  <si>
    <t>26.60</t>
  </si>
  <si>
    <t>30.83</t>
  </si>
  <si>
    <t>0 48 681 411  048 628946 Vuketić Sandra</t>
  </si>
  <si>
    <r>
      <t>From:</t>
    </r>
    <r>
      <rPr>
        <sz val="11"/>
        <color theme="1"/>
        <rFont val="Calibri"/>
        <family val="2"/>
      </rPr>
      <t xml:space="preserve"> Tajnica &lt;prostorobz@prostorobz.hr&gt;</t>
    </r>
  </si>
  <si>
    <r>
      <t>Sent:</t>
    </r>
    <r>
      <rPr>
        <sz val="11"/>
        <color theme="1"/>
        <rFont val="Calibri"/>
        <family val="2"/>
      </rPr>
      <t xml:space="preserve"> 7. listopada 2021. 9:40</t>
    </r>
  </si>
  <si>
    <r>
      <t>To:</t>
    </r>
    <r>
      <rPr>
        <sz val="11"/>
        <color theme="1"/>
        <rFont val="Calibri"/>
        <family val="2"/>
      </rPr>
      <t xml:space="preserve"> Hana Mesić &lt;Hana.Mesic@mingor.hr&gt;</t>
    </r>
  </si>
  <si>
    <r>
      <t>Subject:</t>
    </r>
    <r>
      <rPr>
        <sz val="11"/>
        <color theme="1"/>
        <rFont val="Calibri"/>
        <family val="2"/>
      </rPr>
      <t xml:space="preserve"> RE: Nerazvrstane asfaltirane ceste</t>
    </r>
  </si>
  <si>
    <t>Poštovana,</t>
  </si>
  <si>
    <t>U skladu s telefonskim razgovorom 01. listopada i temeljem vašeg mail-a, kojim nas pitate za mišljenje i pomoć te našu procjenu vezanu uz prikupljene podatke o nerazvrstanim cestama na području Osječko-baranjske županije, obavještavamo vas, kao što smo i naglasili u telefonskom razgovoru, da kao ustanova ne raspolažemo traženim podatcima, niti smo u mogućnosti provjeriti vjerodostojnost podataka koje su dostavile jedinice lokalne samouprave (JLS) za traženo razdoblje. Budući da su nerazvrstane ceste u nadležnosti JLS, jedino oni mogu voditi evidenciju o istima. Kako se ispostavilo, putem pisanih i usmenih kontakata, većina JLS ne vodi evidenciju koja vam je potrebna, niti raspolažu traženim podatcima za cjelokupno razdoblje od 1989. godine. Pojedine JLS nisu ni postojale u današnjim granicama prije 1998. godine ili su bili u sastavu drugih JLS.</t>
  </si>
  <si>
    <t>S poštovanjem,</t>
  </si>
  <si>
    <t>Javna ustanova</t>
  </si>
  <si>
    <t>Zavod za prostorno uređenje</t>
  </si>
  <si>
    <t>Osječko-baranjske županije</t>
  </si>
  <si>
    <t>KLASA:340-09/21-01/1</t>
  </si>
  <si>
    <t>URBROJ: 2158/85-21-43</t>
  </si>
  <si>
    <r>
      <rPr>
        <u/>
        <sz val="10"/>
        <color rgb="FFFF0000"/>
        <rFont val="Segoe UI"/>
        <family val="2"/>
      </rPr>
      <t>daijel.zuzic@labin.hr</t>
    </r>
    <r>
      <rPr>
        <u/>
        <sz val="10"/>
        <color theme="10"/>
        <rFont val="Segoe UI"/>
        <family val="2"/>
        <charset val="238"/>
      </rPr>
      <t>; anamarija.luksic@labin.hr</t>
    </r>
  </si>
  <si>
    <t>207,83,</t>
  </si>
  <si>
    <t>76.20</t>
  </si>
  <si>
    <t>256.1</t>
  </si>
  <si>
    <t xml:space="preserve">opcina@lovran.hr; </t>
  </si>
  <si>
    <t>57.00</t>
  </si>
  <si>
    <t>58.50</t>
  </si>
  <si>
    <t>59.00</t>
  </si>
  <si>
    <t>61.00</t>
  </si>
  <si>
    <t>62.00</t>
  </si>
  <si>
    <t>63.50</t>
  </si>
  <si>
    <t>053 / 663 - 410 Vidušin</t>
  </si>
  <si>
    <t>+385 23 662 001,  0956620002</t>
  </si>
  <si>
    <t xml:space="preserve"> 21 765 520 021 765029  mob0913234443 - gradonačelnik</t>
  </si>
  <si>
    <t>52.8</t>
  </si>
  <si>
    <t>56.7</t>
  </si>
  <si>
    <t>59.6</t>
  </si>
  <si>
    <t>59.9</t>
  </si>
  <si>
    <t>60.8</t>
  </si>
  <si>
    <t>61.9</t>
  </si>
  <si>
    <t>62.5</t>
  </si>
  <si>
    <t>65.9</t>
  </si>
  <si>
    <t xml:space="preserve"> 23 261 166  0992387232 Mikulić Mate</t>
  </si>
  <si>
    <t>Varaždin</t>
  </si>
  <si>
    <t>042/658-050 042/629-594 gđa Cindrić 042 201 410</t>
  </si>
  <si>
    <t>0 52 702970 - Flavio Višković</t>
  </si>
  <si>
    <t xml:space="preserve">Marijana.Cindric@varazdin.hr; roberto.krajcer@varazdin.hr; 
</t>
  </si>
  <si>
    <t>Nema podataka</t>
  </si>
  <si>
    <t>Dostavljeni podaci</t>
  </si>
  <si>
    <t>Procijenjeni podaci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</si>
</sst>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Segoe UI"/>
      <family val="2"/>
      <charset val="238"/>
    </font>
    <font>
      <b/>
      <sz val="12"/>
      <color theme="1"/>
      <name val="Times New Roman"/>
      <family val="1"/>
    </font>
    <font>
      <u/>
      <sz val="10"/>
      <color theme="10"/>
      <name val="Segoe UI"/>
      <family val="2"/>
      <charset val="238"/>
    </font>
    <font>
      <b/>
      <sz val="13.5"/>
      <color theme="1"/>
      <name val="Times New Roman"/>
      <family val="1"/>
    </font>
    <font>
      <sz val="10"/>
      <color rgb="FF006100"/>
      <name val="Segoe UI"/>
      <family val="2"/>
      <charset val="238"/>
    </font>
    <font>
      <b/>
      <sz val="12"/>
      <color rgb="FF333333"/>
      <name val="Arial"/>
      <family val="2"/>
    </font>
    <font>
      <sz val="10"/>
      <color rgb="FFFF0000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10"/>
      <color rgb="FF3F3F76"/>
      <name val="Segoe UI"/>
      <family val="2"/>
      <charset val="238"/>
    </font>
    <font>
      <sz val="10"/>
      <color rgb="FF9C6500"/>
      <name val="Segoe UI"/>
      <family val="2"/>
      <charset val="238"/>
    </font>
    <font>
      <sz val="11"/>
      <color theme="1"/>
      <name val="Calibri"/>
      <family val="2"/>
    </font>
    <font>
      <sz val="10"/>
      <color theme="1"/>
      <name val="Arial"/>
      <family val="2"/>
      <charset val="238"/>
    </font>
    <font>
      <sz val="10"/>
      <color rgb="FF9C0006"/>
      <name val="Segoe UI"/>
      <family val="2"/>
      <charset val="238"/>
    </font>
    <font>
      <sz val="10"/>
      <color indexed="8"/>
      <name val="Segoe UI"/>
      <family val="2"/>
    </font>
    <font>
      <b/>
      <sz val="10"/>
      <color theme="1"/>
      <name val="Arial"/>
      <family val="2"/>
      <charset val="238"/>
    </font>
    <font>
      <sz val="10"/>
      <color rgb="FFFF0000"/>
      <name val="Segoe UI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</font>
    <font>
      <u/>
      <sz val="10"/>
      <color rgb="FFFF0000"/>
      <name val="Segoe UI"/>
      <family val="2"/>
    </font>
    <font>
      <u/>
      <sz val="10"/>
      <color theme="10"/>
      <name val="Segoe UI"/>
      <family val="2"/>
    </font>
    <font>
      <b/>
      <sz val="12"/>
      <color theme="1"/>
      <name val="Arial"/>
      <family val="2"/>
      <charset val="238"/>
    </font>
    <font>
      <sz val="10"/>
      <color rgb="FF000000"/>
      <name val="Segoe U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8" fillId="4" borderId="11" applyNumberFormat="0" applyAlignment="0" applyProtection="0"/>
    <xf numFmtId="0" fontId="9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0" borderId="0"/>
  </cellStyleXfs>
  <cellXfs count="302">
    <xf numFmtId="0" fontId="0" fillId="0" borderId="0" xfId="0"/>
    <xf numFmtId="49" fontId="0" fillId="0" borderId="1" xfId="0" applyNumberFormat="1" applyBorder="1" applyAlignment="1">
      <alignment wrapText="1"/>
    </xf>
    <xf numFmtId="49" fontId="0" fillId="0" borderId="0" xfId="0" applyNumberFormat="1" applyAlignment="1">
      <alignment wrapText="1"/>
    </xf>
    <xf numFmtId="49" fontId="2" fillId="0" borderId="1" xfId="1" applyNumberFormat="1" applyBorder="1" applyAlignment="1">
      <alignment wrapText="1"/>
    </xf>
    <xf numFmtId="0" fontId="0" fillId="0" borderId="2" xfId="0" applyBorder="1"/>
    <xf numFmtId="49" fontId="0" fillId="0" borderId="0" xfId="0" applyNumberFormat="1" applyAlignment="1">
      <alignment wrapText="1"/>
    </xf>
    <xf numFmtId="49" fontId="4" fillId="2" borderId="1" xfId="2" applyNumberFormat="1" applyBorder="1" applyAlignment="1">
      <alignment wrapText="1"/>
    </xf>
    <xf numFmtId="0" fontId="0" fillId="0" borderId="1" xfId="0" applyBorder="1"/>
    <xf numFmtId="49" fontId="0" fillId="0" borderId="2" xfId="0" applyNumberFormat="1" applyBorder="1" applyAlignment="1">
      <alignment wrapText="1"/>
    </xf>
    <xf numFmtId="49" fontId="4" fillId="2" borderId="2" xfId="2" applyNumberFormat="1" applyBorder="1" applyAlignment="1">
      <alignment wrapText="1"/>
    </xf>
    <xf numFmtId="49" fontId="4" fillId="2" borderId="0" xfId="2" applyNumberFormat="1" applyAlignment="1">
      <alignment wrapText="1"/>
    </xf>
    <xf numFmtId="49" fontId="2" fillId="0" borderId="2" xfId="1" applyNumberFormat="1" applyBorder="1" applyAlignment="1">
      <alignment wrapText="1"/>
    </xf>
    <xf numFmtId="0" fontId="0" fillId="0" borderId="4" xfId="0" applyBorder="1"/>
    <xf numFmtId="49" fontId="0" fillId="0" borderId="4" xfId="0" applyNumberFormat="1" applyBorder="1" applyAlignment="1">
      <alignment wrapText="1"/>
    </xf>
    <xf numFmtId="49" fontId="4" fillId="2" borderId="4" xfId="2" applyNumberFormat="1" applyBorder="1" applyAlignment="1">
      <alignment wrapText="1"/>
    </xf>
    <xf numFmtId="2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0" fontId="0" fillId="3" borderId="0" xfId="0" applyFill="1" applyAlignment="1">
      <alignment wrapText="1"/>
    </xf>
    <xf numFmtId="0" fontId="0" fillId="0" borderId="1" xfId="0" applyBorder="1" applyAlignment="1">
      <alignment wrapText="1"/>
    </xf>
    <xf numFmtId="0" fontId="4" fillId="2" borderId="1" xfId="2" applyBorder="1" applyAlignment="1">
      <alignment wrapText="1"/>
    </xf>
    <xf numFmtId="14" fontId="4" fillId="2" borderId="1" xfId="2" applyNumberFormat="1" applyBorder="1" applyAlignment="1">
      <alignment wrapText="1"/>
    </xf>
    <xf numFmtId="0" fontId="4" fillId="2" borderId="0" xfId="2" applyAlignment="1">
      <alignment wrapText="1"/>
    </xf>
    <xf numFmtId="0" fontId="0" fillId="0" borderId="0" xfId="0" applyAlignment="1">
      <alignment wrapText="1"/>
    </xf>
    <xf numFmtId="0" fontId="4" fillId="2" borderId="2" xfId="2" applyBorder="1"/>
    <xf numFmtId="0" fontId="4" fillId="2" borderId="4" xfId="2" applyBorder="1"/>
    <xf numFmtId="0" fontId="4" fillId="2" borderId="1" xfId="2" applyBorder="1"/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2" xfId="2" applyBorder="1" applyAlignment="1">
      <alignment wrapText="1"/>
    </xf>
    <xf numFmtId="0" fontId="4" fillId="2" borderId="4" xfId="2" applyBorder="1" applyAlignment="1">
      <alignment wrapText="1"/>
    </xf>
    <xf numFmtId="49" fontId="0" fillId="0" borderId="8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2" fillId="0" borderId="2" xfId="1" applyBorder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/>
    <xf numFmtId="49" fontId="8" fillId="4" borderId="11" xfId="3" applyNumberFormat="1" applyAlignment="1">
      <alignment wrapText="1"/>
    </xf>
    <xf numFmtId="49" fontId="4" fillId="5" borderId="0" xfId="2" applyNumberFormat="1" applyFill="1" applyAlignment="1">
      <alignment wrapText="1"/>
    </xf>
    <xf numFmtId="0" fontId="10" fillId="0" borderId="0" xfId="0" applyFont="1" applyAlignment="1">
      <alignment horizontal="left" vertical="center" inden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" fontId="8" fillId="4" borderId="11" xfId="3" applyNumberFormat="1" applyAlignment="1">
      <alignment wrapText="1"/>
    </xf>
    <xf numFmtId="4" fontId="4" fillId="2" borderId="0" xfId="2" applyNumberFormat="1" applyAlignment="1">
      <alignment wrapText="1"/>
    </xf>
    <xf numFmtId="4" fontId="4" fillId="5" borderId="0" xfId="2" applyNumberFormat="1" applyFill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2" fontId="4" fillId="2" borderId="1" xfId="2" applyNumberFormat="1" applyBorder="1"/>
    <xf numFmtId="49" fontId="4" fillId="2" borderId="3" xfId="2" applyNumberFormat="1" applyBorder="1" applyAlignment="1">
      <alignment wrapText="1"/>
    </xf>
    <xf numFmtId="49" fontId="4" fillId="2" borderId="1" xfId="2" applyNumberFormat="1" applyBorder="1" applyAlignment="1">
      <alignment vertical="top" wrapText="1"/>
    </xf>
    <xf numFmtId="49" fontId="12" fillId="7" borderId="1" xfId="5" applyNumberFormat="1" applyBorder="1" applyAlignment="1">
      <alignment wrapText="1"/>
    </xf>
    <xf numFmtId="49" fontId="4" fillId="8" borderId="2" xfId="2" applyNumberFormat="1" applyFill="1" applyBorder="1" applyAlignment="1">
      <alignment wrapText="1"/>
    </xf>
    <xf numFmtId="49" fontId="0" fillId="8" borderId="2" xfId="0" applyNumberFormat="1" applyFill="1" applyBorder="1" applyAlignment="1">
      <alignment wrapText="1"/>
    </xf>
    <xf numFmtId="49" fontId="0" fillId="8" borderId="1" xfId="0" applyNumberFormat="1" applyFill="1" applyBorder="1" applyAlignment="1">
      <alignment wrapText="1"/>
    </xf>
    <xf numFmtId="4" fontId="0" fillId="9" borderId="1" xfId="0" applyNumberFormat="1" applyFill="1" applyBorder="1"/>
    <xf numFmtId="49" fontId="2" fillId="2" borderId="2" xfId="1" applyNumberFormat="1" applyFill="1" applyBorder="1" applyAlignment="1">
      <alignment wrapText="1"/>
    </xf>
    <xf numFmtId="49" fontId="9" fillId="6" borderId="1" xfId="4" applyNumberFormat="1" applyBorder="1" applyAlignment="1">
      <alignment wrapText="1"/>
    </xf>
    <xf numFmtId="0" fontId="9" fillId="6" borderId="0" xfId="4"/>
    <xf numFmtId="0" fontId="9" fillId="6" borderId="2" xfId="4" applyBorder="1"/>
    <xf numFmtId="0" fontId="9" fillId="6" borderId="4" xfId="4" applyBorder="1"/>
    <xf numFmtId="49" fontId="9" fillId="6" borderId="2" xfId="4" applyNumberFormat="1" applyBorder="1" applyAlignment="1">
      <alignment wrapText="1"/>
    </xf>
    <xf numFmtId="49" fontId="9" fillId="6" borderId="4" xfId="4" applyNumberFormat="1" applyBorder="1" applyAlignment="1">
      <alignment wrapText="1"/>
    </xf>
    <xf numFmtId="0" fontId="9" fillId="6" borderId="2" xfId="4" applyBorder="1" applyAlignment="1">
      <alignment wrapText="1"/>
    </xf>
    <xf numFmtId="0" fontId="9" fillId="6" borderId="4" xfId="4" applyBorder="1" applyAlignment="1">
      <alignment wrapText="1"/>
    </xf>
    <xf numFmtId="0" fontId="9" fillId="6" borderId="1" xfId="4" applyBorder="1" applyAlignment="1">
      <alignment wrapText="1"/>
    </xf>
    <xf numFmtId="0" fontId="9" fillId="6" borderId="0" xfId="4" applyAlignment="1">
      <alignment wrapText="1"/>
    </xf>
    <xf numFmtId="49" fontId="9" fillId="6" borderId="0" xfId="4" applyNumberFormat="1" applyAlignment="1">
      <alignment wrapText="1"/>
    </xf>
    <xf numFmtId="49" fontId="0" fillId="9" borderId="1" xfId="0" applyNumberFormat="1" applyFill="1" applyBorder="1" applyAlignment="1">
      <alignment wrapText="1"/>
    </xf>
    <xf numFmtId="0" fontId="0" fillId="9" borderId="0" xfId="0" applyFill="1"/>
    <xf numFmtId="4" fontId="0" fillId="9" borderId="1" xfId="0" applyNumberFormat="1" applyFill="1" applyBorder="1" applyAlignment="1">
      <alignment wrapText="1"/>
    </xf>
    <xf numFmtId="49" fontId="0" fillId="9" borderId="0" xfId="0" applyNumberFormat="1" applyFill="1" applyAlignment="1">
      <alignment wrapText="1"/>
    </xf>
    <xf numFmtId="0" fontId="0" fillId="9" borderId="0" xfId="0" applyFill="1" applyAlignment="1">
      <alignment wrapText="1"/>
    </xf>
    <xf numFmtId="0" fontId="0" fillId="9" borderId="1" xfId="0" applyFill="1" applyBorder="1" applyAlignment="1">
      <alignment wrapText="1"/>
    </xf>
    <xf numFmtId="49" fontId="3" fillId="9" borderId="1" xfId="0" applyNumberFormat="1" applyFont="1" applyFill="1" applyBorder="1" applyAlignment="1">
      <alignment wrapText="1"/>
    </xf>
    <xf numFmtId="0" fontId="1" fillId="9" borderId="1" xfId="0" applyFont="1" applyFill="1" applyBorder="1" applyAlignment="1">
      <alignment horizontal="center" vertical="center" wrapText="1"/>
    </xf>
    <xf numFmtId="1" fontId="5" fillId="9" borderId="1" xfId="0" applyNumberFormat="1" applyFont="1" applyFill="1" applyBorder="1" applyAlignment="1">
      <alignment horizontal="left" vertical="center" wrapText="1"/>
    </xf>
    <xf numFmtId="49" fontId="7" fillId="9" borderId="1" xfId="0" applyNumberFormat="1" applyFont="1" applyFill="1" applyBorder="1" applyAlignment="1">
      <alignment wrapText="1"/>
    </xf>
    <xf numFmtId="0" fontId="5" fillId="9" borderId="1" xfId="0" applyFont="1" applyFill="1" applyBorder="1" applyAlignment="1">
      <alignment horizontal="left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wrapText="1"/>
    </xf>
    <xf numFmtId="0" fontId="0" fillId="9" borderId="4" xfId="0" applyFill="1" applyBorder="1" applyAlignment="1">
      <alignment wrapText="1"/>
    </xf>
    <xf numFmtId="0" fontId="7" fillId="9" borderId="2" xfId="0" applyFont="1" applyFill="1" applyBorder="1" applyAlignment="1">
      <alignment wrapText="1"/>
    </xf>
    <xf numFmtId="0" fontId="7" fillId="9" borderId="4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49" fontId="4" fillId="2" borderId="1" xfId="2" applyNumberFormat="1" applyBorder="1" applyAlignment="1">
      <alignment horizontal="left" wrapText="1"/>
    </xf>
    <xf numFmtId="0" fontId="0" fillId="0" borderId="0" xfId="0" applyAlignment="1">
      <alignment wrapText="1"/>
    </xf>
    <xf numFmtId="49" fontId="1" fillId="9" borderId="1" xfId="0" applyNumberFormat="1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left" vertical="center" wrapText="1"/>
    </xf>
    <xf numFmtId="0" fontId="0" fillId="9" borderId="1" xfId="0" applyFill="1" applyBorder="1"/>
    <xf numFmtId="49" fontId="0" fillId="2" borderId="1" xfId="2" applyNumberFormat="1" applyFont="1" applyBorder="1" applyAlignment="1">
      <alignment wrapText="1"/>
    </xf>
    <xf numFmtId="49" fontId="4" fillId="2" borderId="0" xfId="2" applyNumberFormat="1"/>
    <xf numFmtId="0" fontId="2" fillId="0" borderId="2" xfId="1" applyBorder="1"/>
    <xf numFmtId="49" fontId="7" fillId="9" borderId="2" xfId="0" applyNumberFormat="1" applyFont="1" applyFill="1" applyBorder="1" applyAlignment="1">
      <alignment wrapText="1"/>
    </xf>
    <xf numFmtId="49" fontId="5" fillId="9" borderId="1" xfId="0" applyNumberFormat="1" applyFont="1" applyFill="1" applyBorder="1" applyAlignment="1">
      <alignment horizontal="left" vertical="center" wrapText="1"/>
    </xf>
    <xf numFmtId="49" fontId="0" fillId="9" borderId="5" xfId="0" applyNumberFormat="1" applyFill="1" applyBorder="1" applyAlignment="1">
      <alignment wrapText="1"/>
    </xf>
    <xf numFmtId="49" fontId="0" fillId="9" borderId="6" xfId="0" applyNumberFormat="1" applyFill="1" applyBorder="1" applyAlignment="1">
      <alignment wrapText="1"/>
    </xf>
    <xf numFmtId="49" fontId="0" fillId="9" borderId="7" xfId="0" applyNumberFormat="1" applyFill="1" applyBorder="1" applyAlignment="1">
      <alignment wrapText="1"/>
    </xf>
    <xf numFmtId="0" fontId="9" fillId="9" borderId="1" xfId="4" applyFill="1" applyBorder="1"/>
    <xf numFmtId="0" fontId="9" fillId="9" borderId="0" xfId="4" applyFill="1"/>
    <xf numFmtId="49" fontId="0" fillId="9" borderId="2" xfId="0" applyNumberFormat="1" applyFill="1" applyBorder="1" applyAlignment="1">
      <alignment wrapText="1"/>
    </xf>
    <xf numFmtId="49" fontId="0" fillId="9" borderId="4" xfId="0" applyNumberFormat="1" applyFill="1" applyBorder="1" applyAlignment="1">
      <alignment wrapText="1"/>
    </xf>
    <xf numFmtId="49" fontId="7" fillId="9" borderId="4" xfId="0" applyNumberFormat="1" applyFont="1" applyFill="1" applyBorder="1" applyAlignment="1">
      <alignment wrapText="1"/>
    </xf>
    <xf numFmtId="0" fontId="7" fillId="9" borderId="2" xfId="0" applyFont="1" applyFill="1" applyBorder="1"/>
    <xf numFmtId="0" fontId="7" fillId="9" borderId="4" xfId="0" applyFont="1" applyFill="1" applyBorder="1"/>
    <xf numFmtId="0" fontId="0" fillId="9" borderId="2" xfId="0" applyFill="1" applyBorder="1"/>
    <xf numFmtId="0" fontId="0" fillId="9" borderId="4" xfId="0" applyFill="1" applyBorder="1"/>
    <xf numFmtId="49" fontId="9" fillId="9" borderId="2" xfId="4" applyNumberFormat="1" applyFill="1" applyBorder="1" applyAlignment="1">
      <alignment wrapText="1"/>
    </xf>
    <xf numFmtId="49" fontId="9" fillId="9" borderId="4" xfId="4" applyNumberFormat="1" applyFill="1" applyBorder="1" applyAlignment="1">
      <alignment wrapText="1"/>
    </xf>
    <xf numFmtId="49" fontId="9" fillId="9" borderId="1" xfId="4" applyNumberFormat="1" applyFill="1" applyBorder="1" applyAlignment="1">
      <alignment wrapText="1"/>
    </xf>
    <xf numFmtId="49" fontId="7" fillId="10" borderId="2" xfId="0" applyNumberFormat="1" applyFont="1" applyFill="1" applyBorder="1" applyAlignment="1">
      <alignment wrapText="1"/>
    </xf>
    <xf numFmtId="49" fontId="7" fillId="10" borderId="4" xfId="0" applyNumberFormat="1" applyFont="1" applyFill="1" applyBorder="1" applyAlignment="1">
      <alignment wrapText="1"/>
    </xf>
    <xf numFmtId="49" fontId="1" fillId="10" borderId="1" xfId="0" applyNumberFormat="1" applyFont="1" applyFill="1" applyBorder="1" applyAlignment="1">
      <alignment horizontal="center" vertical="center" wrapText="1"/>
    </xf>
    <xf numFmtId="49" fontId="5" fillId="10" borderId="1" xfId="0" applyNumberFormat="1" applyFont="1" applyFill="1" applyBorder="1" applyAlignment="1">
      <alignment horizontal="left" vertical="center" wrapText="1"/>
    </xf>
    <xf numFmtId="49" fontId="0" fillId="10" borderId="0" xfId="0" applyNumberFormat="1" applyFill="1" applyAlignment="1">
      <alignment wrapText="1"/>
    </xf>
    <xf numFmtId="49" fontId="0" fillId="10" borderId="2" xfId="0" applyNumberFormat="1" applyFill="1" applyBorder="1" applyAlignment="1">
      <alignment wrapText="1"/>
    </xf>
    <xf numFmtId="49" fontId="0" fillId="10" borderId="4" xfId="0" applyNumberFormat="1" applyFill="1" applyBorder="1" applyAlignment="1">
      <alignment wrapText="1"/>
    </xf>
    <xf numFmtId="49" fontId="0" fillId="10" borderId="1" xfId="0" applyNumberFormat="1" applyFill="1" applyBorder="1" applyAlignment="1">
      <alignment wrapText="1"/>
    </xf>
    <xf numFmtId="4" fontId="0" fillId="10" borderId="1" xfId="0" applyNumberFormat="1" applyFill="1" applyBorder="1" applyAlignment="1">
      <alignment wrapText="1"/>
    </xf>
    <xf numFmtId="49" fontId="0" fillId="10" borderId="5" xfId="0" applyNumberFormat="1" applyFill="1" applyBorder="1" applyAlignment="1">
      <alignment wrapText="1"/>
    </xf>
    <xf numFmtId="49" fontId="0" fillId="10" borderId="6" xfId="0" applyNumberFormat="1" applyFill="1" applyBorder="1" applyAlignment="1">
      <alignment wrapText="1"/>
    </xf>
    <xf numFmtId="49" fontId="0" fillId="10" borderId="7" xfId="0" applyNumberFormat="1" applyFill="1" applyBorder="1" applyAlignment="1">
      <alignment wrapText="1"/>
    </xf>
    <xf numFmtId="49" fontId="0" fillId="10" borderId="8" xfId="0" applyNumberFormat="1" applyFill="1" applyBorder="1" applyAlignment="1">
      <alignment wrapText="1"/>
    </xf>
    <xf numFmtId="49" fontId="0" fillId="10" borderId="9" xfId="0" applyNumberFormat="1" applyFill="1" applyBorder="1" applyAlignment="1">
      <alignment wrapText="1"/>
    </xf>
    <xf numFmtId="49" fontId="0" fillId="10" borderId="10" xfId="0" applyNumberFormat="1" applyFill="1" applyBorder="1" applyAlignment="1">
      <alignment wrapText="1"/>
    </xf>
    <xf numFmtId="49" fontId="0" fillId="11" borderId="2" xfId="0" applyNumberFormat="1" applyFill="1" applyBorder="1" applyAlignment="1">
      <alignment wrapText="1"/>
    </xf>
    <xf numFmtId="49" fontId="0" fillId="11" borderId="4" xfId="0" applyNumberFormat="1" applyFill="1" applyBorder="1" applyAlignment="1">
      <alignment wrapText="1"/>
    </xf>
    <xf numFmtId="49" fontId="0" fillId="11" borderId="1" xfId="0" applyNumberFormat="1" applyFill="1" applyBorder="1" applyAlignment="1">
      <alignment wrapText="1"/>
    </xf>
    <xf numFmtId="0" fontId="0" fillId="11" borderId="0" xfId="0" applyFill="1"/>
    <xf numFmtId="0" fontId="9" fillId="9" borderId="2" xfId="4" applyFill="1" applyBorder="1"/>
    <xf numFmtId="0" fontId="9" fillId="9" borderId="4" xfId="4" applyFill="1" applyBorder="1"/>
    <xf numFmtId="49" fontId="6" fillId="2" borderId="1" xfId="2" applyNumberFormat="1" applyFont="1" applyBorder="1" applyAlignment="1">
      <alignment wrapText="1"/>
    </xf>
    <xf numFmtId="0" fontId="15" fillId="2" borderId="1" xfId="2" applyFont="1" applyBorder="1" applyAlignment="1">
      <alignment wrapText="1"/>
    </xf>
    <xf numFmtId="0" fontId="4" fillId="2" borderId="1" xfId="2" applyBorder="1" applyAlignment="1">
      <alignment vertical="top" wrapText="1"/>
    </xf>
    <xf numFmtId="14" fontId="4" fillId="2" borderId="1" xfId="2" applyNumberFormat="1" applyBorder="1"/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49" fontId="2" fillId="2" borderId="1" xfId="1" applyNumberFormat="1" applyFill="1" applyBorder="1" applyAlignment="1">
      <alignment wrapText="1"/>
    </xf>
    <xf numFmtId="0" fontId="2" fillId="2" borderId="2" xfId="1" applyFill="1" applyBorder="1" applyAlignment="1">
      <alignment wrapText="1"/>
    </xf>
    <xf numFmtId="49" fontId="19" fillId="0" borderId="1" xfId="1" applyNumberFormat="1" applyFont="1" applyBorder="1" applyAlignment="1">
      <alignment wrapText="1"/>
    </xf>
    <xf numFmtId="0" fontId="20" fillId="0" borderId="0" xfId="0" applyFont="1"/>
    <xf numFmtId="4" fontId="0" fillId="0" borderId="0" xfId="0" applyNumberFormat="1" applyAlignment="1">
      <alignment horizontal="center" vertical="top" wrapText="1"/>
    </xf>
    <xf numFmtId="4" fontId="0" fillId="9" borderId="0" xfId="0" applyNumberFormat="1" applyFont="1" applyFill="1" applyAlignment="1">
      <alignment horizontal="center" vertical="top" wrapText="1"/>
    </xf>
    <xf numFmtId="2" fontId="9" fillId="6" borderId="1" xfId="4" applyNumberFormat="1" applyBorder="1" applyAlignment="1">
      <alignment horizontal="center" vertical="top" wrapText="1"/>
    </xf>
    <xf numFmtId="2" fontId="0" fillId="9" borderId="1" xfId="0" applyNumberFormat="1" applyFill="1" applyBorder="1" applyAlignment="1">
      <alignment horizontal="center" vertical="top" wrapText="1"/>
    </xf>
    <xf numFmtId="2" fontId="8" fillId="4" borderId="11" xfId="3" applyNumberFormat="1" applyAlignment="1">
      <alignment horizontal="center" vertical="top" wrapText="1"/>
    </xf>
    <xf numFmtId="2" fontId="4" fillId="2" borderId="1" xfId="2" applyNumberFormat="1" applyBorder="1" applyAlignment="1">
      <alignment horizontal="center" vertical="top"/>
    </xf>
    <xf numFmtId="2" fontId="4" fillId="2" borderId="1" xfId="2" applyNumberFormat="1" applyBorder="1" applyAlignment="1">
      <alignment horizontal="center" vertical="top" wrapText="1"/>
    </xf>
    <xf numFmtId="2" fontId="4" fillId="5" borderId="1" xfId="2" applyNumberFormat="1" applyFill="1" applyBorder="1" applyAlignment="1">
      <alignment horizontal="center" vertical="top" wrapText="1"/>
    </xf>
    <xf numFmtId="2" fontId="0" fillId="0" borderId="0" xfId="0" applyNumberFormat="1" applyAlignment="1">
      <alignment horizontal="center" vertical="top" wrapText="1"/>
    </xf>
    <xf numFmtId="4" fontId="0" fillId="9" borderId="1" xfId="0" applyNumberFormat="1" applyFill="1" applyBorder="1" applyAlignment="1">
      <alignment horizontal="center" vertical="top"/>
    </xf>
    <xf numFmtId="4" fontId="0" fillId="0" borderId="0" xfId="0" applyNumberFormat="1" applyAlignment="1">
      <alignment horizontal="center" vertical="top"/>
    </xf>
    <xf numFmtId="49" fontId="0" fillId="9" borderId="3" xfId="0" applyNumberFormat="1" applyFill="1" applyBorder="1" applyAlignment="1">
      <alignment wrapText="1"/>
    </xf>
    <xf numFmtId="49" fontId="0" fillId="0" borderId="3" xfId="0" applyNumberFormat="1" applyBorder="1" applyAlignment="1">
      <alignment wrapText="1"/>
    </xf>
    <xf numFmtId="4" fontId="0" fillId="9" borderId="3" xfId="0" applyNumberFormat="1" applyFill="1" applyBorder="1" applyAlignment="1">
      <alignment horizontal="center" vertical="top"/>
    </xf>
    <xf numFmtId="4" fontId="9" fillId="6" borderId="1" xfId="4" applyNumberFormat="1" applyBorder="1" applyAlignment="1">
      <alignment horizontal="center" vertical="top"/>
    </xf>
    <xf numFmtId="0" fontId="2" fillId="2" borderId="2" xfId="1" applyFill="1" applyBorder="1"/>
    <xf numFmtId="0" fontId="4" fillId="3" borderId="1" xfId="2" applyFill="1" applyBorder="1" applyAlignment="1">
      <alignment wrapText="1"/>
    </xf>
    <xf numFmtId="49" fontId="3" fillId="14" borderId="1" xfId="0" applyNumberFormat="1" applyFont="1" applyFill="1" applyBorder="1" applyAlignment="1">
      <alignment wrapText="1"/>
    </xf>
    <xf numFmtId="0" fontId="0" fillId="15" borderId="1" xfId="0" applyFill="1" applyBorder="1" applyAlignment="1">
      <alignment wrapText="1"/>
    </xf>
    <xf numFmtId="0" fontId="0" fillId="15" borderId="1" xfId="2" applyFont="1" applyFill="1" applyBorder="1" applyAlignment="1">
      <alignment wrapText="1"/>
    </xf>
    <xf numFmtId="0" fontId="2" fillId="2" borderId="0" xfId="1" applyFill="1" applyAlignment="1">
      <alignment wrapText="1"/>
    </xf>
    <xf numFmtId="0" fontId="4" fillId="2" borderId="0" xfId="2" applyAlignment="1">
      <alignment vertical="center"/>
    </xf>
    <xf numFmtId="49" fontId="0" fillId="10" borderId="3" xfId="0" applyNumberFormat="1" applyFill="1" applyBorder="1" applyAlignment="1">
      <alignment wrapText="1"/>
    </xf>
    <xf numFmtId="49" fontId="0" fillId="10" borderId="25" xfId="0" applyNumberFormat="1" applyFill="1" applyBorder="1" applyAlignment="1">
      <alignment wrapText="1"/>
    </xf>
    <xf numFmtId="0" fontId="4" fillId="2" borderId="3" xfId="2" applyBorder="1" applyAlignment="1">
      <alignment wrapText="1"/>
    </xf>
    <xf numFmtId="49" fontId="0" fillId="10" borderId="24" xfId="0" applyNumberFormat="1" applyFill="1" applyBorder="1" applyAlignment="1">
      <alignment wrapText="1"/>
    </xf>
    <xf numFmtId="4" fontId="0" fillId="0" borderId="1" xfId="0" applyNumberFormat="1" applyBorder="1" applyAlignment="1">
      <alignment horizontal="center" vertical="top" wrapText="1"/>
    </xf>
    <xf numFmtId="14" fontId="0" fillId="0" borderId="1" xfId="0" applyNumberFormat="1" applyBorder="1" applyAlignment="1">
      <alignment wrapText="1"/>
    </xf>
    <xf numFmtId="0" fontId="9" fillId="6" borderId="1" xfId="4" applyBorder="1"/>
    <xf numFmtId="4" fontId="9" fillId="6" borderId="3" xfId="4" applyNumberFormat="1" applyBorder="1" applyAlignment="1">
      <alignment horizontal="center" vertical="top"/>
    </xf>
    <xf numFmtId="4" fontId="0" fillId="9" borderId="3" xfId="0" applyNumberFormat="1" applyFill="1" applyBorder="1" applyAlignment="1">
      <alignment wrapText="1"/>
    </xf>
    <xf numFmtId="2" fontId="4" fillId="2" borderId="3" xfId="2" applyNumberFormat="1" applyBorder="1"/>
    <xf numFmtId="2" fontId="9" fillId="6" borderId="3" xfId="4" applyNumberFormat="1" applyBorder="1" applyAlignment="1">
      <alignment horizontal="center" vertical="top" wrapText="1"/>
    </xf>
    <xf numFmtId="2" fontId="0" fillId="9" borderId="3" xfId="0" applyNumberFormat="1" applyFill="1" applyBorder="1" applyAlignment="1">
      <alignment horizontal="center" vertical="top" wrapText="1"/>
    </xf>
    <xf numFmtId="2" fontId="4" fillId="2" borderId="3" xfId="2" applyNumberFormat="1" applyBorder="1" applyAlignment="1">
      <alignment horizontal="center" vertical="top"/>
    </xf>
    <xf numFmtId="2" fontId="4" fillId="2" borderId="3" xfId="2" applyNumberFormat="1" applyBorder="1" applyAlignment="1">
      <alignment horizontal="center" vertical="top" wrapText="1"/>
    </xf>
    <xf numFmtId="2" fontId="8" fillId="4" borderId="14" xfId="3" applyNumberFormat="1" applyBorder="1" applyAlignment="1">
      <alignment horizontal="center" vertical="top" wrapText="1"/>
    </xf>
    <xf numFmtId="2" fontId="9" fillId="6" borderId="1" xfId="4" applyNumberFormat="1" applyBorder="1" applyAlignment="1">
      <alignment wrapText="1"/>
    </xf>
    <xf numFmtId="2" fontId="9" fillId="6" borderId="3" xfId="4" applyNumberFormat="1" applyBorder="1" applyAlignment="1">
      <alignment wrapText="1"/>
    </xf>
    <xf numFmtId="2" fontId="0" fillId="9" borderId="1" xfId="0" applyNumberFormat="1" applyFill="1" applyBorder="1" applyAlignment="1">
      <alignment wrapText="1"/>
    </xf>
    <xf numFmtId="2" fontId="0" fillId="9" borderId="3" xfId="0" applyNumberFormat="1" applyFill="1" applyBorder="1" applyAlignment="1">
      <alignment wrapText="1"/>
    </xf>
    <xf numFmtId="2" fontId="0" fillId="0" borderId="1" xfId="0" applyNumberFormat="1" applyBorder="1" applyAlignment="1">
      <alignment wrapText="1"/>
    </xf>
    <xf numFmtId="2" fontId="8" fillId="4" borderId="11" xfId="3" applyNumberFormat="1" applyAlignment="1">
      <alignment wrapText="1"/>
    </xf>
    <xf numFmtId="2" fontId="0" fillId="3" borderId="1" xfId="0" applyNumberFormat="1" applyFill="1" applyBorder="1" applyAlignment="1">
      <alignment wrapText="1"/>
    </xf>
    <xf numFmtId="2" fontId="0" fillId="3" borderId="3" xfId="0" applyNumberFormat="1" applyFill="1" applyBorder="1" applyAlignment="1">
      <alignment wrapText="1"/>
    </xf>
    <xf numFmtId="2" fontId="11" fillId="0" borderId="1" xfId="0" applyNumberFormat="1" applyFont="1" applyBorder="1"/>
    <xf numFmtId="2" fontId="11" fillId="0" borderId="3" xfId="0" applyNumberFormat="1" applyFont="1" applyBorder="1"/>
    <xf numFmtId="2" fontId="4" fillId="2" borderId="3" xfId="2" applyNumberFormat="1" applyBorder="1" applyAlignment="1">
      <alignment wrapText="1"/>
    </xf>
    <xf numFmtId="2" fontId="4" fillId="2" borderId="1" xfId="2" applyNumberFormat="1" applyBorder="1" applyAlignment="1">
      <alignment wrapText="1"/>
    </xf>
    <xf numFmtId="2" fontId="4" fillId="5" borderId="1" xfId="2" applyNumberFormat="1" applyFill="1" applyBorder="1" applyAlignment="1">
      <alignment wrapText="1"/>
    </xf>
    <xf numFmtId="2" fontId="4" fillId="2" borderId="30" xfId="2" applyNumberFormat="1" applyBorder="1" applyAlignment="1">
      <alignment horizontal="right" vertical="center"/>
    </xf>
    <xf numFmtId="2" fontId="4" fillId="5" borderId="0" xfId="2" applyNumberFormat="1" applyFill="1" applyAlignment="1">
      <alignment wrapText="1"/>
    </xf>
    <xf numFmtId="2" fontId="14" fillId="0" borderId="1" xfId="0" applyNumberFormat="1" applyFont="1" applyFill="1" applyBorder="1"/>
    <xf numFmtId="2" fontId="0" fillId="9" borderId="0" xfId="0" applyNumberFormat="1" applyFill="1" applyAlignment="1">
      <alignment wrapText="1"/>
    </xf>
    <xf numFmtId="2" fontId="0" fillId="9" borderId="1" xfId="0" applyNumberFormat="1" applyFont="1" applyFill="1" applyBorder="1" applyAlignment="1">
      <alignment horizontal="center" vertical="top" wrapText="1"/>
    </xf>
    <xf numFmtId="2" fontId="0" fillId="9" borderId="3" xfId="0" applyNumberFormat="1" applyFont="1" applyFill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2" fontId="0" fillId="2" borderId="1" xfId="2" applyNumberFormat="1" applyFont="1" applyBorder="1" applyAlignment="1">
      <alignment horizontal="center" vertical="top" wrapText="1"/>
    </xf>
    <xf numFmtId="2" fontId="0" fillId="2" borderId="3" xfId="2" applyNumberFormat="1" applyFont="1" applyBorder="1" applyAlignment="1">
      <alignment horizontal="center" vertical="top" wrapText="1"/>
    </xf>
    <xf numFmtId="2" fontId="0" fillId="5" borderId="1" xfId="2" applyNumberFormat="1" applyFont="1" applyFill="1" applyBorder="1" applyAlignment="1">
      <alignment horizontal="center" vertical="top" wrapText="1"/>
    </xf>
    <xf numFmtId="2" fontId="4" fillId="2" borderId="15" xfId="2" applyNumberFormat="1" applyBorder="1" applyAlignment="1">
      <alignment horizontal="center" vertical="top" wrapText="1"/>
    </xf>
    <xf numFmtId="2" fontId="4" fillId="2" borderId="16" xfId="2" applyNumberFormat="1" applyBorder="1" applyAlignment="1">
      <alignment horizontal="center" vertical="top" wrapText="1"/>
    </xf>
    <xf numFmtId="2" fontId="4" fillId="2" borderId="30" xfId="2" applyNumberFormat="1" applyBorder="1" applyAlignment="1">
      <alignment horizontal="center" vertical="top" wrapText="1"/>
    </xf>
    <xf numFmtId="2" fontId="12" fillId="7" borderId="1" xfId="5" applyNumberFormat="1" applyBorder="1" applyAlignment="1">
      <alignment horizontal="center" vertical="top" wrapText="1"/>
    </xf>
    <xf numFmtId="2" fontId="0" fillId="3" borderId="1" xfId="0" applyNumberFormat="1" applyFont="1" applyFill="1" applyBorder="1" applyAlignment="1">
      <alignment horizontal="center" vertical="top" wrapText="1"/>
    </xf>
    <xf numFmtId="2" fontId="0" fillId="3" borderId="3" xfId="0" applyNumberFormat="1" applyFont="1" applyFill="1" applyBorder="1" applyAlignment="1">
      <alignment horizontal="center" vertical="top" wrapText="1"/>
    </xf>
    <xf numFmtId="2" fontId="11" fillId="5" borderId="1" xfId="0" applyNumberFormat="1" applyFont="1" applyFill="1" applyBorder="1" applyAlignment="1">
      <alignment horizontal="center" vertical="top" wrapText="1"/>
    </xf>
    <xf numFmtId="2" fontId="4" fillId="5" borderId="0" xfId="2" applyNumberFormat="1" applyFill="1" applyAlignment="1">
      <alignment horizontal="center" vertical="top" wrapText="1"/>
    </xf>
    <xf numFmtId="2" fontId="0" fillId="9" borderId="17" xfId="0" applyNumberFormat="1" applyFont="1" applyFill="1" applyBorder="1" applyAlignment="1">
      <alignment horizontal="center" vertical="top" wrapText="1"/>
    </xf>
    <xf numFmtId="2" fontId="8" fillId="4" borderId="13" xfId="3" applyNumberFormat="1" applyBorder="1" applyAlignment="1">
      <alignment horizontal="center" vertical="top" wrapText="1"/>
    </xf>
    <xf numFmtId="2" fontId="0" fillId="4" borderId="17" xfId="3" applyNumberFormat="1" applyFont="1" applyBorder="1" applyAlignment="1">
      <alignment horizontal="center" vertical="top" wrapText="1"/>
    </xf>
    <xf numFmtId="2" fontId="0" fillId="4" borderId="1" xfId="3" applyNumberFormat="1" applyFont="1" applyBorder="1" applyAlignment="1">
      <alignment horizontal="center" vertical="top" wrapText="1"/>
    </xf>
    <xf numFmtId="2" fontId="0" fillId="2" borderId="13" xfId="2" applyNumberFormat="1" applyFont="1" applyBorder="1" applyAlignment="1">
      <alignment horizontal="center" vertical="top" wrapText="1"/>
    </xf>
    <xf numFmtId="2" fontId="0" fillId="2" borderId="11" xfId="2" applyNumberFormat="1" applyFont="1" applyBorder="1" applyAlignment="1">
      <alignment horizontal="center" vertical="top" wrapText="1"/>
    </xf>
    <xf numFmtId="0" fontId="4" fillId="2" borderId="22" xfId="2" applyNumberFormat="1" applyBorder="1" applyAlignment="1">
      <alignment horizontal="center" vertical="top" wrapText="1"/>
    </xf>
    <xf numFmtId="2" fontId="4" fillId="2" borderId="1" xfId="2" quotePrefix="1" applyNumberFormat="1" applyBorder="1"/>
    <xf numFmtId="2" fontId="8" fillId="4" borderId="1" xfId="3" applyNumberFormat="1" applyBorder="1" applyAlignment="1">
      <alignment horizontal="center" vertical="top" wrapText="1"/>
    </xf>
    <xf numFmtId="2" fontId="4" fillId="2" borderId="22" xfId="2" applyNumberFormat="1" applyBorder="1" applyAlignment="1" applyProtection="1">
      <alignment horizontal="center" vertical="top"/>
    </xf>
    <xf numFmtId="2" fontId="4" fillId="2" borderId="26" xfId="2" applyNumberFormat="1" applyBorder="1" applyAlignment="1" applyProtection="1">
      <alignment horizontal="center" vertical="top"/>
    </xf>
    <xf numFmtId="2" fontId="6" fillId="5" borderId="1" xfId="0" applyNumberFormat="1" applyFont="1" applyFill="1" applyBorder="1" applyAlignment="1">
      <alignment horizontal="center" vertical="top" wrapText="1"/>
    </xf>
    <xf numFmtId="2" fontId="6" fillId="5" borderId="1" xfId="2" applyNumberFormat="1" applyFont="1" applyFill="1" applyBorder="1" applyAlignment="1">
      <alignment horizontal="center" wrapText="1"/>
    </xf>
    <xf numFmtId="2" fontId="6" fillId="5" borderId="3" xfId="0" applyNumberFormat="1" applyFont="1" applyFill="1" applyBorder="1" applyAlignment="1">
      <alignment horizontal="center" vertical="top" wrapText="1"/>
    </xf>
    <xf numFmtId="2" fontId="0" fillId="9" borderId="24" xfId="0" applyNumberFormat="1" applyFill="1" applyBorder="1" applyAlignment="1">
      <alignment horizontal="center" vertical="top" wrapText="1"/>
    </xf>
    <xf numFmtId="2" fontId="4" fillId="2" borderId="11" xfId="2" applyNumberFormat="1" applyBorder="1" applyAlignment="1">
      <alignment horizontal="center" vertical="top" wrapText="1"/>
    </xf>
    <xf numFmtId="2" fontId="0" fillId="3" borderId="1" xfId="0" applyNumberFormat="1" applyFill="1" applyBorder="1" applyAlignment="1">
      <alignment horizontal="center" vertical="top" wrapText="1"/>
    </xf>
    <xf numFmtId="2" fontId="0" fillId="3" borderId="3" xfId="0" applyNumberFormat="1" applyFill="1" applyBorder="1" applyAlignment="1">
      <alignment horizontal="center" vertical="top" wrapText="1"/>
    </xf>
    <xf numFmtId="2" fontId="4" fillId="2" borderId="1" xfId="2" applyNumberFormat="1" applyBorder="1" applyAlignment="1">
      <alignment horizontal="center"/>
    </xf>
    <xf numFmtId="2" fontId="4" fillId="2" borderId="16" xfId="2" applyNumberFormat="1" applyBorder="1" applyAlignment="1">
      <alignment horizontal="center" vertical="top"/>
    </xf>
    <xf numFmtId="2" fontId="4" fillId="2" borderId="30" xfId="2" applyNumberFormat="1" applyBorder="1" applyAlignment="1">
      <alignment horizontal="center" vertical="top"/>
    </xf>
    <xf numFmtId="2" fontId="4" fillId="5" borderId="1" xfId="2" applyNumberFormat="1" applyFill="1" applyBorder="1" applyAlignment="1">
      <alignment horizontal="center" vertical="center" wrapText="1"/>
    </xf>
    <xf numFmtId="2" fontId="4" fillId="2" borderId="1" xfId="2" applyNumberFormat="1" applyBorder="1" applyAlignment="1">
      <alignment horizontal="center" vertical="center" wrapText="1"/>
    </xf>
    <xf numFmtId="2" fontId="4" fillId="2" borderId="3" xfId="2" applyNumberFormat="1" applyBorder="1" applyAlignment="1">
      <alignment horizontal="center" vertical="center" wrapText="1"/>
    </xf>
    <xf numFmtId="2" fontId="0" fillId="9" borderId="1" xfId="0" applyNumberFormat="1" applyFill="1" applyBorder="1" applyAlignment="1">
      <alignment horizontal="center" vertical="center" wrapText="1"/>
    </xf>
    <xf numFmtId="2" fontId="0" fillId="9" borderId="3" xfId="0" applyNumberFormat="1" applyFill="1" applyBorder="1" applyAlignment="1">
      <alignment horizontal="center" vertical="center" wrapText="1"/>
    </xf>
    <xf numFmtId="2" fontId="4" fillId="2" borderId="1" xfId="2" applyNumberFormat="1" applyBorder="1" applyAlignment="1">
      <alignment horizontal="center" vertical="center"/>
    </xf>
    <xf numFmtId="2" fontId="4" fillId="2" borderId="3" xfId="2" applyNumberFormat="1" applyBorder="1" applyAlignment="1">
      <alignment horizontal="center" vertical="center"/>
    </xf>
    <xf numFmtId="2" fontId="4" fillId="5" borderId="3" xfId="2" applyNumberFormat="1" applyFill="1" applyBorder="1" applyAlignment="1">
      <alignment horizontal="center" vertical="center" wrapText="1"/>
    </xf>
    <xf numFmtId="2" fontId="4" fillId="2" borderId="12" xfId="2" applyNumberFormat="1" applyBorder="1" applyAlignment="1">
      <alignment horizontal="center" vertical="center"/>
    </xf>
    <xf numFmtId="2" fontId="4" fillId="2" borderId="29" xfId="2" applyNumberFormat="1" applyBorder="1" applyAlignment="1">
      <alignment horizontal="center" vertical="center"/>
    </xf>
    <xf numFmtId="2" fontId="8" fillId="4" borderId="11" xfId="3" applyNumberFormat="1" applyAlignment="1">
      <alignment horizontal="center" vertical="center" wrapText="1"/>
    </xf>
    <xf numFmtId="2" fontId="8" fillId="4" borderId="14" xfId="3" applyNumberFormat="1" applyBorder="1" applyAlignment="1">
      <alignment horizontal="center" vertical="center" wrapText="1"/>
    </xf>
    <xf numFmtId="2" fontId="0" fillId="10" borderId="1" xfId="0" applyNumberFormat="1" applyFill="1" applyBorder="1" applyAlignment="1">
      <alignment horizontal="center" vertical="top" wrapText="1"/>
    </xf>
    <xf numFmtId="2" fontId="0" fillId="10" borderId="1" xfId="0" applyNumberFormat="1" applyFill="1" applyBorder="1" applyAlignment="1">
      <alignment wrapText="1"/>
    </xf>
    <xf numFmtId="2" fontId="0" fillId="0" borderId="1" xfId="0" applyNumberFormat="1" applyBorder="1" applyAlignment="1">
      <alignment horizontal="center" vertical="top" wrapText="1"/>
    </xf>
    <xf numFmtId="2" fontId="4" fillId="2" borderId="11" xfId="2" applyNumberFormat="1" applyBorder="1" applyAlignment="1">
      <alignment wrapText="1"/>
    </xf>
    <xf numFmtId="2" fontId="4" fillId="2" borderId="14" xfId="2" applyNumberFormat="1" applyBorder="1" applyAlignment="1">
      <alignment wrapText="1"/>
    </xf>
    <xf numFmtId="2" fontId="8" fillId="4" borderId="14" xfId="3" applyNumberFormat="1" applyBorder="1" applyAlignment="1">
      <alignment wrapText="1"/>
    </xf>
    <xf numFmtId="2" fontId="0" fillId="0" borderId="1" xfId="0" applyNumberFormat="1" applyBorder="1"/>
    <xf numFmtId="2" fontId="4" fillId="2" borderId="1" xfId="2" applyNumberFormat="1" applyBorder="1" applyAlignment="1">
      <alignment horizontal="left" vertical="center"/>
    </xf>
    <xf numFmtId="2" fontId="0" fillId="9" borderId="1" xfId="0" applyNumberFormat="1" applyFill="1" applyBorder="1"/>
    <xf numFmtId="2" fontId="9" fillId="6" borderId="1" xfId="4" applyNumberFormat="1" applyBorder="1"/>
    <xf numFmtId="2" fontId="0" fillId="3" borderId="1" xfId="0" applyNumberFormat="1" applyFill="1" applyBorder="1"/>
    <xf numFmtId="2" fontId="9" fillId="9" borderId="1" xfId="4" applyNumberFormat="1" applyFill="1" applyBorder="1"/>
    <xf numFmtId="2" fontId="4" fillId="2" borderId="1" xfId="2" applyNumberFormat="1" applyBorder="1" applyAlignment="1">
      <alignment horizontal="left"/>
    </xf>
    <xf numFmtId="2" fontId="0" fillId="11" borderId="1" xfId="0" applyNumberFormat="1" applyFill="1" applyBorder="1"/>
    <xf numFmtId="2" fontId="12" fillId="7" borderId="1" xfId="5" applyNumberFormat="1" applyBorder="1"/>
    <xf numFmtId="2" fontId="0" fillId="0" borderId="0" xfId="0" applyNumberFormat="1"/>
    <xf numFmtId="2" fontId="0" fillId="9" borderId="3" xfId="0" applyNumberFormat="1" applyFill="1" applyBorder="1"/>
    <xf numFmtId="2" fontId="9" fillId="6" borderId="1" xfId="4" applyNumberFormat="1" applyBorder="1" applyAlignment="1">
      <alignment horizontal="center" vertical="top"/>
    </xf>
    <xf numFmtId="2" fontId="9" fillId="6" borderId="3" xfId="4" applyNumberFormat="1" applyBorder="1" applyAlignment="1">
      <alignment horizontal="center" vertical="top"/>
    </xf>
    <xf numFmtId="2" fontId="0" fillId="9" borderId="1" xfId="0" applyNumberFormat="1" applyFill="1" applyBorder="1" applyAlignment="1">
      <alignment horizontal="center" vertical="top"/>
    </xf>
    <xf numFmtId="2" fontId="0" fillId="9" borderId="3" xfId="0" applyNumberFormat="1" applyFill="1" applyBorder="1" applyAlignment="1">
      <alignment horizontal="center" vertical="top"/>
    </xf>
    <xf numFmtId="2" fontId="4" fillId="2" borderId="22" xfId="2" applyNumberFormat="1" applyBorder="1" applyAlignment="1">
      <alignment horizontal="center" vertical="top"/>
    </xf>
    <xf numFmtId="2" fontId="4" fillId="2" borderId="26" xfId="2" applyNumberFormat="1" applyBorder="1" applyAlignment="1">
      <alignment horizontal="center" vertical="top"/>
    </xf>
    <xf numFmtId="2" fontId="4" fillId="2" borderId="3" xfId="2" applyNumberFormat="1" applyBorder="1" applyAlignment="1">
      <alignment horizontal="center"/>
    </xf>
    <xf numFmtId="2" fontId="9" fillId="9" borderId="3" xfId="4" applyNumberFormat="1" applyFill="1" applyBorder="1"/>
    <xf numFmtId="2" fontId="4" fillId="5" borderId="3" xfId="2" applyNumberFormat="1" applyFill="1" applyBorder="1" applyAlignment="1">
      <alignment wrapText="1"/>
    </xf>
    <xf numFmtId="2" fontId="0" fillId="3" borderId="3" xfId="0" applyNumberFormat="1" applyFill="1" applyBorder="1"/>
    <xf numFmtId="2" fontId="11" fillId="12" borderId="1" xfId="0" applyNumberFormat="1" applyFont="1" applyFill="1" applyBorder="1"/>
    <xf numFmtId="2" fontId="9" fillId="9" borderId="1" xfId="4" applyNumberFormat="1" applyFill="1" applyBorder="1" applyAlignment="1">
      <alignment horizontal="center" vertical="top"/>
    </xf>
    <xf numFmtId="2" fontId="9" fillId="9" borderId="3" xfId="4" applyNumberFormat="1" applyFill="1" applyBorder="1" applyAlignment="1">
      <alignment horizontal="center" vertical="top"/>
    </xf>
    <xf numFmtId="2" fontId="4" fillId="2" borderId="21" xfId="2" applyNumberFormat="1" applyBorder="1" applyAlignment="1">
      <alignment horizontal="center" vertical="top"/>
    </xf>
    <xf numFmtId="2" fontId="4" fillId="2" borderId="27" xfId="2" applyNumberFormat="1" applyBorder="1" applyAlignment="1">
      <alignment horizontal="center" vertical="top"/>
    </xf>
    <xf numFmtId="2" fontId="4" fillId="2" borderId="18" xfId="2" applyNumberFormat="1" applyBorder="1" applyAlignment="1">
      <alignment horizontal="center" vertical="top"/>
    </xf>
    <xf numFmtId="2" fontId="4" fillId="2" borderId="19" xfId="2" applyNumberFormat="1" applyBorder="1" applyAlignment="1">
      <alignment horizontal="center" vertical="top"/>
    </xf>
    <xf numFmtId="2" fontId="4" fillId="2" borderId="20" xfId="2" applyNumberFormat="1" applyBorder="1" applyAlignment="1">
      <alignment horizontal="center" vertical="top"/>
    </xf>
    <xf numFmtId="2" fontId="4" fillId="2" borderId="0" xfId="2" applyNumberFormat="1" applyBorder="1" applyAlignment="1">
      <alignment horizontal="center" vertical="top"/>
    </xf>
    <xf numFmtId="2" fontId="4" fillId="2" borderId="28" xfId="2" applyNumberFormat="1" applyBorder="1" applyAlignment="1">
      <alignment horizontal="center" vertical="top"/>
    </xf>
    <xf numFmtId="2" fontId="4" fillId="2" borderId="17" xfId="2" applyNumberForma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2" fontId="0" fillId="3" borderId="1" xfId="0" applyNumberFormat="1" applyFill="1" applyBorder="1" applyAlignment="1">
      <alignment horizontal="center" vertical="top"/>
    </xf>
    <xf numFmtId="2" fontId="0" fillId="3" borderId="3" xfId="0" applyNumberFormat="1" applyFill="1" applyBorder="1" applyAlignment="1">
      <alignment horizontal="center" vertical="top"/>
    </xf>
    <xf numFmtId="2" fontId="4" fillId="5" borderId="3" xfId="2" applyNumberFormat="1" applyFill="1" applyBorder="1" applyAlignment="1">
      <alignment horizontal="center" vertical="top" wrapText="1"/>
    </xf>
    <xf numFmtId="2" fontId="8" fillId="4" borderId="1" xfId="3" applyNumberFormat="1" applyBorder="1" applyAlignment="1">
      <alignment horizontal="center" vertical="top"/>
    </xf>
    <xf numFmtId="2" fontId="4" fillId="2" borderId="22" xfId="2" applyNumberFormat="1" applyBorder="1"/>
    <xf numFmtId="2" fontId="4" fillId="2" borderId="26" xfId="2" applyNumberFormat="1" applyBorder="1"/>
    <xf numFmtId="2" fontId="0" fillId="9" borderId="7" xfId="0" applyNumberFormat="1" applyFill="1" applyBorder="1" applyAlignment="1">
      <alignment horizontal="center" vertical="top"/>
    </xf>
    <xf numFmtId="2" fontId="0" fillId="9" borderId="25" xfId="0" applyNumberFormat="1" applyFill="1" applyBorder="1" applyAlignment="1">
      <alignment horizontal="center" vertical="top"/>
    </xf>
    <xf numFmtId="2" fontId="0" fillId="9" borderId="10" xfId="0" applyNumberFormat="1" applyFill="1" applyBorder="1" applyAlignment="1">
      <alignment horizontal="center" vertical="top"/>
    </xf>
    <xf numFmtId="2" fontId="0" fillId="9" borderId="24" xfId="0" applyNumberFormat="1" applyFill="1" applyBorder="1" applyAlignment="1">
      <alignment horizontal="center" vertical="top"/>
    </xf>
    <xf numFmtId="2" fontId="4" fillId="2" borderId="0" xfId="2" applyNumberFormat="1" applyAlignment="1">
      <alignment horizontal="center" vertical="top"/>
    </xf>
    <xf numFmtId="2" fontId="4" fillId="2" borderId="23" xfId="2" applyNumberFormat="1" applyBorder="1" applyAlignment="1">
      <alignment horizontal="center" vertical="top"/>
    </xf>
    <xf numFmtId="2" fontId="8" fillId="4" borderId="3" xfId="3" applyNumberFormat="1" applyBorder="1" applyAlignment="1">
      <alignment horizontal="center" vertical="top"/>
    </xf>
    <xf numFmtId="2" fontId="21" fillId="13" borderId="1" xfId="0" applyNumberFormat="1" applyFont="1" applyFill="1" applyBorder="1" applyAlignment="1">
      <alignment vertical="center"/>
    </xf>
    <xf numFmtId="2" fontId="4" fillId="2" borderId="1" xfId="2" applyNumberFormat="1" applyBorder="1" applyAlignment="1">
      <alignment vertical="center"/>
    </xf>
    <xf numFmtId="2" fontId="4" fillId="2" borderId="3" xfId="2" applyNumberFormat="1" applyBorder="1" applyAlignment="1">
      <alignment vertical="center"/>
    </xf>
    <xf numFmtId="2" fontId="4" fillId="2" borderId="14" xfId="2" applyNumberFormat="1" applyBorder="1" applyAlignment="1">
      <alignment horizontal="center" vertical="top" wrapText="1"/>
    </xf>
  </cellXfs>
  <cellStyles count="7">
    <cellStyle name="Dobro" xfId="2" builtinId="26"/>
    <cellStyle name="Excel Built-in Normal" xfId="6" xr:uid="{00000000-0005-0000-0000-000001000000}"/>
    <cellStyle name="Hiperveza" xfId="1" builtinId="8"/>
    <cellStyle name="Loše" xfId="5" builtinId="27"/>
    <cellStyle name="Neutralno" xfId="4" builtinId="28"/>
    <cellStyle name="Normalno" xfId="0" builtinId="0"/>
    <cellStyle name="Unos" xfId="3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106072</xdr:rowOff>
    </xdr:from>
    <xdr:to>
      <xdr:col>16</xdr:col>
      <xdr:colOff>291353</xdr:colOff>
      <xdr:row>115</xdr:row>
      <xdr:rowOff>130667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6353" y="30339543"/>
          <a:ext cx="6342529" cy="11003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16</xdr:col>
      <xdr:colOff>398149</xdr:colOff>
      <xdr:row>120</xdr:row>
      <xdr:rowOff>100383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6353" y="31667824"/>
          <a:ext cx="6449325" cy="6382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mesic/AppData/Local/Microsoft/Windows/INetCache/Content.Outlook/O9NJ2AL2/Kopija%20datoteke%20Zavodi%20za%20prostorno%20ure&#273;enje%20i%20JLS_evidencija-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mesic/AppData/Local/Microsoft/Windows/INetCache/Content.Outlook/O9NJ2AL2/Kopija%20datoteke%20Zavodi%20za%20prostorno%20ure&#273;enje%20i%20JLS_evidencija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vodi_prostorno"/>
      <sheetName val="Istarska žup_JLS"/>
      <sheetName val="Krapinsko-zagorska žup_JLS"/>
      <sheetName val="Sisačko-moslovačka žup_JLS"/>
      <sheetName val="Karlovačka žup_JLS"/>
      <sheetName val="Varaždinska žup_JLS"/>
      <sheetName val="Koprivničko-križevačka žup_JLS"/>
      <sheetName val="Bjelogorsko-bilogorska žup_JLS"/>
      <sheetName val="Primorsko-goranska žup_JLS"/>
      <sheetName val="Ličko-senjska žup_JLS"/>
      <sheetName val="Virovitičko-podravska žup_JLS"/>
      <sheetName val="Požeško-slavonska žup_JLS"/>
      <sheetName val="Brodsko-posavska žup_JLS"/>
      <sheetName val="Zadarska žup_JLS"/>
      <sheetName val="Osječko-baranjska žup_JLS"/>
      <sheetName val="Šibensko-kninska žup_JLS"/>
      <sheetName val="Zagrebačka župani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telefon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vodi_prostorno"/>
      <sheetName val="Istarska žup_JLS"/>
      <sheetName val="Krapinsko-zagorska žup_JLS"/>
      <sheetName val="Sisačko-moslovačka žup_JLS"/>
      <sheetName val="Karlovačka žup_JLS"/>
      <sheetName val="Varaždinska žup_JLS"/>
      <sheetName val="Koprivničko-križevačka žup_JLS"/>
      <sheetName val="Bjelogorsko-bilogorska žup_JLS"/>
      <sheetName val="Primorsko-goranska žup_JLS"/>
      <sheetName val="Ličko-senjska žup_JLS"/>
      <sheetName val="Virovitičko-podravska žup_JLS"/>
      <sheetName val="Požeško-slavonska žup_JLS"/>
      <sheetName val="Brodsko-posavska žup_JLS"/>
      <sheetName val="Zadarska žup_JLS"/>
      <sheetName val="Osječko-baranjska žup_JLS"/>
      <sheetName val="Šibensko-kninska žup_JLS"/>
      <sheetName val="Vukovarsko-srijemska žup_JLS"/>
      <sheetName val="Splitsko-dalmatinska žup_JLS"/>
      <sheetName val="Dubrovačko-neretvanska žup_JLS"/>
      <sheetName val="Međimurska žup_JLS"/>
      <sheetName val="Grad Zagreb_JLS"/>
      <sheetName val="Zagrebačka župani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telefon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stelir-labinci.hr/hr/dokumenti/sve/sve/Slu%C5%BEbene%20Novine" TargetMode="External"/><Relationship Id="rId18" Type="http://schemas.openxmlformats.org/officeDocument/2006/relationships/hyperlink" Target="http://www.lupoglav.hr/" TargetMode="External"/><Relationship Id="rId26" Type="http://schemas.openxmlformats.org/officeDocument/2006/relationships/hyperlink" Target="http://www.porec.hr/prva.aspx?stranica=61&amp;pid=54" TargetMode="External"/><Relationship Id="rId39" Type="http://schemas.openxmlformats.org/officeDocument/2006/relationships/hyperlink" Target="http://www.vodnjan.hr/gradska-uprava/dokumenti/sluzbene-novine" TargetMode="External"/><Relationship Id="rId21" Type="http://schemas.openxmlformats.org/officeDocument/2006/relationships/hyperlink" Target="http://www.motovun.hr/index.php/?option=com_content&amp;view=article&amp;id=1112" TargetMode="External"/><Relationship Id="rId34" Type="http://schemas.openxmlformats.org/officeDocument/2006/relationships/hyperlink" Target="https://tar-vabriga.hr/dokumenti/slu%C5%BEbeni_glasnik" TargetMode="External"/><Relationship Id="rId42" Type="http://schemas.openxmlformats.org/officeDocument/2006/relationships/hyperlink" Target="mailto:opcina@bale-valle.hr" TargetMode="External"/><Relationship Id="rId47" Type="http://schemas.openxmlformats.org/officeDocument/2006/relationships/hyperlink" Target="mailto:anamarija.luksic@labin.hr" TargetMode="External"/><Relationship Id="rId50" Type="http://schemas.openxmlformats.org/officeDocument/2006/relationships/hyperlink" Target="mailto:ured.grada@pazin.hr" TargetMode="External"/><Relationship Id="rId55" Type="http://schemas.openxmlformats.org/officeDocument/2006/relationships/hyperlink" Target="mailto:mirjana.bratulic@rovinj-rovigno.hr" TargetMode="External"/><Relationship Id="rId63" Type="http://schemas.openxmlformats.org/officeDocument/2006/relationships/hyperlink" Target="mailto:opcina-visnjan@visnjan.hr" TargetMode="External"/><Relationship Id="rId68" Type="http://schemas.openxmlformats.org/officeDocument/2006/relationships/hyperlink" Target="mailto:opcina@groznjan-grisignana.hr" TargetMode="External"/><Relationship Id="rId7" Type="http://schemas.openxmlformats.org/officeDocument/2006/relationships/hyperlink" Target="http://www.fazana.hr/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://barban.hr/opcinski-dokumenti/sluzbene-novine/" TargetMode="External"/><Relationship Id="rId16" Type="http://schemas.openxmlformats.org/officeDocument/2006/relationships/hyperlink" Target="http://opcinalanisce.com/" TargetMode="External"/><Relationship Id="rId29" Type="http://schemas.openxmlformats.org/officeDocument/2006/relationships/hyperlink" Target="http://www.rovinj-rovigno.hr/sluzbeni-glasnik/?y=2019" TargetMode="External"/><Relationship Id="rId1" Type="http://schemas.openxmlformats.org/officeDocument/2006/relationships/hyperlink" Target="https://www.opcina.bale-valle.hr/sluzbeni-glasnik" TargetMode="External"/><Relationship Id="rId6" Type="http://schemas.openxmlformats.org/officeDocument/2006/relationships/hyperlink" Target="http://www.cerovlje.hr/" TargetMode="External"/><Relationship Id="rId11" Type="http://schemas.openxmlformats.org/officeDocument/2006/relationships/hyperlink" Target="https://www.kanfanar.hr/opcinska-uprava/sluzbeni-glasnik/" TargetMode="External"/><Relationship Id="rId24" Type="http://schemas.openxmlformats.org/officeDocument/2006/relationships/hyperlink" Target="http://www.pazin.hr/" TargetMode="External"/><Relationship Id="rId32" Type="http://schemas.openxmlformats.org/officeDocument/2006/relationships/hyperlink" Target="http://www.svpetarusumi.hr/" TargetMode="External"/><Relationship Id="rId37" Type="http://schemas.openxmlformats.org/officeDocument/2006/relationships/hyperlink" Target="http://www.visnjan.hr/sluzbeni-glasnik/" TargetMode="External"/><Relationship Id="rId40" Type="http://schemas.openxmlformats.org/officeDocument/2006/relationships/hyperlink" Target="http://www.vrsar.hr/?clanak=66" TargetMode="External"/><Relationship Id="rId45" Type="http://schemas.openxmlformats.org/officeDocument/2006/relationships/hyperlink" Target="mailto:opcina-fazana@pu.t-com.hr" TargetMode="External"/><Relationship Id="rId53" Type="http://schemas.openxmlformats.org/officeDocument/2006/relationships/hyperlink" Target="mailto:ingrid.bulian@pula.hr" TargetMode="External"/><Relationship Id="rId58" Type="http://schemas.openxmlformats.org/officeDocument/2006/relationships/hyperlink" Target="mailto:nacelnik@svpetarusumi.hr" TargetMode="External"/><Relationship Id="rId66" Type="http://schemas.openxmlformats.org/officeDocument/2006/relationships/hyperlink" Target="mailto:opcina-vrsar@vrsar.hr" TargetMode="External"/><Relationship Id="rId5" Type="http://schemas.openxmlformats.org/officeDocument/2006/relationships/hyperlink" Target="https://www.buzet.hr/dokumenti/sluzbene-novine" TargetMode="External"/><Relationship Id="rId15" Type="http://schemas.openxmlformats.org/officeDocument/2006/relationships/hyperlink" Target="http://www.labin.hr/sluzbene-novine" TargetMode="External"/><Relationship Id="rId23" Type="http://schemas.openxmlformats.org/officeDocument/2006/relationships/hyperlink" Target="http://www.oprtalj.hr/" TargetMode="External"/><Relationship Id="rId28" Type="http://schemas.openxmlformats.org/officeDocument/2006/relationships/hyperlink" Target="http://www.rasa.hr/sluzbene-novine" TargetMode="External"/><Relationship Id="rId36" Type="http://schemas.openxmlformats.org/officeDocument/2006/relationships/hyperlink" Target="https://umag.hr/informacije/sluzbene-novine-grada-umaga-umago-90" TargetMode="External"/><Relationship Id="rId49" Type="http://schemas.openxmlformats.org/officeDocument/2006/relationships/hyperlink" Target="mailto:opcina@oprtalj.hr" TargetMode="External"/><Relationship Id="rId57" Type="http://schemas.openxmlformats.org/officeDocument/2006/relationships/hyperlink" Target="mailto:opcina@sveti-lovrec.hr" TargetMode="External"/><Relationship Id="rId61" Type="http://schemas.openxmlformats.org/officeDocument/2006/relationships/hyperlink" Target="mailto:opcina@tinjan.hr" TargetMode="External"/><Relationship Id="rId10" Type="http://schemas.openxmlformats.org/officeDocument/2006/relationships/hyperlink" Target="http://www.groznjan-grisignana.hr/" TargetMode="External"/><Relationship Id="rId19" Type="http://schemas.openxmlformats.org/officeDocument/2006/relationships/hyperlink" Target="http://www.marcana.hr/" TargetMode="External"/><Relationship Id="rId31" Type="http://schemas.openxmlformats.org/officeDocument/2006/relationships/hyperlink" Target="http://www.sveti-lovrec.hr/" TargetMode="External"/><Relationship Id="rId44" Type="http://schemas.openxmlformats.org/officeDocument/2006/relationships/hyperlink" Target="mailto:info@buzet.hr" TargetMode="External"/><Relationship Id="rId52" Type="http://schemas.openxmlformats.org/officeDocument/2006/relationships/hyperlink" Target="mailto:pisarnica@porec.hr" TargetMode="External"/><Relationship Id="rId60" Type="http://schemas.openxmlformats.org/officeDocument/2006/relationships/hyperlink" Target="mailto:opcina@tinjan.hr" TargetMode="External"/><Relationship Id="rId65" Type="http://schemas.openxmlformats.org/officeDocument/2006/relationships/hyperlink" Target="mailto:info@vodnjan.hr" TargetMode="External"/><Relationship Id="rId4" Type="http://schemas.openxmlformats.org/officeDocument/2006/relationships/hyperlink" Target="https://buje.hr/sluzbene-novine/" TargetMode="External"/><Relationship Id="rId9" Type="http://schemas.openxmlformats.org/officeDocument/2006/relationships/hyperlink" Target="http://www.gracisce.hr/" TargetMode="External"/><Relationship Id="rId14" Type="http://schemas.openxmlformats.org/officeDocument/2006/relationships/hyperlink" Target="http://www.krsan.hr/web/sluzbeno-glasilo.asp" TargetMode="External"/><Relationship Id="rId22" Type="http://schemas.openxmlformats.org/officeDocument/2006/relationships/hyperlink" Target="http://www.novigrad.hr/hr/administracija/dokumenti/category/sluzbene_novine" TargetMode="External"/><Relationship Id="rId27" Type="http://schemas.openxmlformats.org/officeDocument/2006/relationships/hyperlink" Target="http://www.pula.hr/hr/opci-podaci/sluzbene-novine/" TargetMode="External"/><Relationship Id="rId30" Type="http://schemas.openxmlformats.org/officeDocument/2006/relationships/hyperlink" Target="http://www.sv-nedelja.hr/hrv/default.asp?m=11" TargetMode="External"/><Relationship Id="rId35" Type="http://schemas.openxmlformats.org/officeDocument/2006/relationships/hyperlink" Target="http://www.tinjan.hr/" TargetMode="External"/><Relationship Id="rId43" Type="http://schemas.openxmlformats.org/officeDocument/2006/relationships/hyperlink" Target="mailto:tea.rakar@brtonigla-verteneglio.hr" TargetMode="External"/><Relationship Id="rId48" Type="http://schemas.openxmlformats.org/officeDocument/2006/relationships/hyperlink" Target="mailto:opcina.lanisce@pu.t-com.hr" TargetMode="External"/><Relationship Id="rId56" Type="http://schemas.openxmlformats.org/officeDocument/2006/relationships/hyperlink" Target="mailto:info@sv-nedelja.hr" TargetMode="External"/><Relationship Id="rId64" Type="http://schemas.openxmlformats.org/officeDocument/2006/relationships/hyperlink" Target="mailto:opcina@vizinada.hr" TargetMode="External"/><Relationship Id="rId69" Type="http://schemas.openxmlformats.org/officeDocument/2006/relationships/hyperlink" Target="mailto:opcina@medulin.hr" TargetMode="External"/><Relationship Id="rId8" Type="http://schemas.openxmlformats.org/officeDocument/2006/relationships/hyperlink" Target="https://www.funtana.hr/opcinska-uprava-i-organizacija/sluzbeni-glasnik-opcine-funtana/?hilite=%27slu%C5%BEbene%27%2C%27novine%27" TargetMode="External"/><Relationship Id="rId51" Type="http://schemas.openxmlformats.org/officeDocument/2006/relationships/hyperlink" Target="mailto:info@pican.hr" TargetMode="External"/><Relationship Id="rId3" Type="http://schemas.openxmlformats.org/officeDocument/2006/relationships/hyperlink" Target="https://www.brtonigla-verteneglio.hr/hr/sluzbene-novine" TargetMode="External"/><Relationship Id="rId12" Type="http://schemas.openxmlformats.org/officeDocument/2006/relationships/hyperlink" Target="http://www.karojba.hr/" TargetMode="External"/><Relationship Id="rId17" Type="http://schemas.openxmlformats.org/officeDocument/2006/relationships/hyperlink" Target="http://www.liznjan.hr/index.php/dokumenti/sluzbene-novine" TargetMode="External"/><Relationship Id="rId25" Type="http://schemas.openxmlformats.org/officeDocument/2006/relationships/hyperlink" Target="http://www.pican.hr/sluzbene-novine-opcine-pican/" TargetMode="External"/><Relationship Id="rId33" Type="http://schemas.openxmlformats.org/officeDocument/2006/relationships/hyperlink" Target="http://svetvincenat.hr/opcinsko-vijece/sluzbene-novine/" TargetMode="External"/><Relationship Id="rId38" Type="http://schemas.openxmlformats.org/officeDocument/2006/relationships/hyperlink" Target="http://www.vizinada.hr/Glasnik-opcine.aspx" TargetMode="External"/><Relationship Id="rId46" Type="http://schemas.openxmlformats.org/officeDocument/2006/relationships/hyperlink" Target="mailto:glorija.fable@krsan.hr" TargetMode="External"/><Relationship Id="rId59" Type="http://schemas.openxmlformats.org/officeDocument/2006/relationships/hyperlink" Target="mailto:info-opcina@tar-vabriga.hr" TargetMode="External"/><Relationship Id="rId67" Type="http://schemas.openxmlformats.org/officeDocument/2006/relationships/hyperlink" Target="mailto:opcina@zminj.hr" TargetMode="External"/><Relationship Id="rId20" Type="http://schemas.openxmlformats.org/officeDocument/2006/relationships/hyperlink" Target="http://medulin.hr/dokumenti2/sluzbene-novine-opcine-medulin/" TargetMode="External"/><Relationship Id="rId41" Type="http://schemas.openxmlformats.org/officeDocument/2006/relationships/hyperlink" Target="https://www.zminj.hr/opcinskauprava/dokumenti/sluzbeni-glasnik" TargetMode="External"/><Relationship Id="rId54" Type="http://schemas.openxmlformats.org/officeDocument/2006/relationships/hyperlink" Target="mailto:opcina-rasa@pu.t-com.hr" TargetMode="External"/><Relationship Id="rId62" Type="http://schemas.openxmlformats.org/officeDocument/2006/relationships/hyperlink" Target="mailto:ured-gradonacelnika@umag.hr" TargetMode="External"/><Relationship Id="rId70" Type="http://schemas.openxmlformats.org/officeDocument/2006/relationships/hyperlink" Target="mailto:info@novigrad.hr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opcina@vrhovine.hr" TargetMode="External"/><Relationship Id="rId3" Type="http://schemas.openxmlformats.org/officeDocument/2006/relationships/hyperlink" Target="mailto:opcina.karlobag@gs.t-com.hr" TargetMode="External"/><Relationship Id="rId7" Type="http://schemas.openxmlformats.org/officeDocument/2006/relationships/hyperlink" Target="mailto:grad-senj@gs.t-com.hr" TargetMode="External"/><Relationship Id="rId2" Type="http://schemas.openxmlformats.org/officeDocument/2006/relationships/hyperlink" Target="mailto:opcina-donji-lapac@gs.htnet.hr" TargetMode="External"/><Relationship Id="rId1" Type="http://schemas.openxmlformats.org/officeDocument/2006/relationships/hyperlink" Target="mailto:ured-nacelnika@brinje.hr" TargetMode="External"/><Relationship Id="rId6" Type="http://schemas.openxmlformats.org/officeDocument/2006/relationships/hyperlink" Target="mailto:ured-nacelnika@plitvicka-jezera.hr" TargetMode="External"/><Relationship Id="rId5" Type="http://schemas.openxmlformats.org/officeDocument/2006/relationships/hyperlink" Target="mailto:urbanizam@novalja.hr" TargetMode="External"/><Relationship Id="rId4" Type="http://schemas.openxmlformats.org/officeDocument/2006/relationships/hyperlink" Target="mailto:opcina@lovinac.hr" TargetMode="External"/><Relationship Id="rId9" Type="http://schemas.openxmlformats.org/officeDocument/2006/relationships/hyperlink" Target="mailto:grad-otocac@gs.t-com.hr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procelnik@suhopolje.hr" TargetMode="External"/><Relationship Id="rId3" Type="http://schemas.openxmlformats.org/officeDocument/2006/relationships/hyperlink" Target="mailto:nacelnik@opcina-cadjavica.hr" TargetMode="External"/><Relationship Id="rId7" Type="http://schemas.openxmlformats.org/officeDocument/2006/relationships/hyperlink" Target="mailto:gradska.uprava@slatina.hr" TargetMode="External"/><Relationship Id="rId2" Type="http://schemas.openxmlformats.org/officeDocument/2006/relationships/hyperlink" Target="mailto:opcina@cacinci.hr" TargetMode="External"/><Relationship Id="rId1" Type="http://schemas.openxmlformats.org/officeDocument/2006/relationships/hyperlink" Target="mailto:opcina.crnac@vt.htnet.hr" TargetMode="External"/><Relationship Id="rId6" Type="http://schemas.openxmlformats.org/officeDocument/2006/relationships/hyperlink" Target="mailto:opcina@pitomaca.hr" TargetMode="External"/><Relationship Id="rId5" Type="http://schemas.openxmlformats.org/officeDocument/2006/relationships/hyperlink" Target="mailto:opcina@mikleus.hr" TargetMode="External"/><Relationship Id="rId4" Type="http://schemas.openxmlformats.org/officeDocument/2006/relationships/hyperlink" Target="mailto:opcina-gradina@vt.t-com.hr" TargetMode="External"/><Relationship Id="rId9" Type="http://schemas.openxmlformats.org/officeDocument/2006/relationships/hyperlink" Target="mailto:opcina-zdenci@vt.t-com.hr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grad@pakrac.hr" TargetMode="External"/><Relationship Id="rId2" Type="http://schemas.openxmlformats.org/officeDocument/2006/relationships/hyperlink" Target="mailto:info@opcina-kaptol.com" TargetMode="External"/><Relationship Id="rId1" Type="http://schemas.openxmlformats.org/officeDocument/2006/relationships/hyperlink" Target="mailto:info@opcina-caglin.hr" TargetMode="External"/><Relationship Id="rId6" Type="http://schemas.openxmlformats.org/officeDocument/2006/relationships/hyperlink" Target="mailto:opcina-velika@po.t-com.hr" TargetMode="External"/><Relationship Id="rId5" Type="http://schemas.openxmlformats.org/officeDocument/2006/relationships/hyperlink" Target="mailto:info@pozega.hr" TargetMode="External"/><Relationship Id="rId4" Type="http://schemas.openxmlformats.org/officeDocument/2006/relationships/hyperlink" Target="mailto:grad@pleternica.hr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opcina-gundinci@sb.t-com.hr" TargetMode="External"/><Relationship Id="rId13" Type="http://schemas.openxmlformats.org/officeDocument/2006/relationships/hyperlink" Target="mailto:opcina-oriovac@sb.t-com.hr" TargetMode="External"/><Relationship Id="rId18" Type="http://schemas.openxmlformats.org/officeDocument/2006/relationships/hyperlink" Target="mailto:opcinasps@email.t-com.hr" TargetMode="External"/><Relationship Id="rId3" Type="http://schemas.openxmlformats.org/officeDocument/2006/relationships/hyperlink" Target="mailto:opcina@bebrina.hr" TargetMode="External"/><Relationship Id="rId21" Type="http://schemas.openxmlformats.org/officeDocument/2006/relationships/hyperlink" Target="mailto:opcina-brodski.stupnik@sb.t-com.hr" TargetMode="External"/><Relationship Id="rId7" Type="http://schemas.openxmlformats.org/officeDocument/2006/relationships/hyperlink" Target="mailto:opcinagbnacelnik@gmail.com" TargetMode="External"/><Relationship Id="rId12" Type="http://schemas.openxmlformats.org/officeDocument/2006/relationships/hyperlink" Target="mailto:opcina-oprisavci@sb.t-com.hr" TargetMode="External"/><Relationship Id="rId17" Type="http://schemas.openxmlformats.org/officeDocument/2006/relationships/hyperlink" Target="mailto:opcina-sl.samac@sb.t-com.hr" TargetMode="External"/><Relationship Id="rId2" Type="http://schemas.openxmlformats.org/officeDocument/2006/relationships/hyperlink" Target="mailto:goran.tomljanovic@novagradiska.hr" TargetMode="External"/><Relationship Id="rId16" Type="http://schemas.openxmlformats.org/officeDocument/2006/relationships/hyperlink" Target="mailto:info@slavonski-brod.hr" TargetMode="External"/><Relationship Id="rId20" Type="http://schemas.openxmlformats.org/officeDocument/2006/relationships/hyperlink" Target="mailto:opcina.vrpolje@gmail.com" TargetMode="External"/><Relationship Id="rId1" Type="http://schemas.openxmlformats.org/officeDocument/2006/relationships/hyperlink" Target="mailto:opcina.bukovlje@gmail.com" TargetMode="External"/><Relationship Id="rId6" Type="http://schemas.openxmlformats.org/officeDocument/2006/relationships/hyperlink" Target="mailto:garcin.opcina@gmail.com" TargetMode="External"/><Relationship Id="rId11" Type="http://schemas.openxmlformats.org/officeDocument/2006/relationships/hyperlink" Target="mailto:opcina.okucani@opcokucani.tcloud.hr" TargetMode="External"/><Relationship Id="rId5" Type="http://schemas.openxmlformats.org/officeDocument/2006/relationships/hyperlink" Target="mailto:opcinadonjiandrijevci@gmail.com" TargetMode="External"/><Relationship Id="rId15" Type="http://schemas.openxmlformats.org/officeDocument/2006/relationships/hyperlink" Target="mailto:opcina.sikirevci@gmail.com" TargetMode="External"/><Relationship Id="rId10" Type="http://schemas.openxmlformats.org/officeDocument/2006/relationships/hyperlink" Target="mailto:opcina-nova-kapela@sb.t-com.hr" TargetMode="External"/><Relationship Id="rId19" Type="http://schemas.openxmlformats.org/officeDocument/2006/relationships/hyperlink" Target="mailto:info@vrbje.hr" TargetMode="External"/><Relationship Id="rId4" Type="http://schemas.openxmlformats.org/officeDocument/2006/relationships/hyperlink" Target="mailto:opcina@cernik.hr" TargetMode="External"/><Relationship Id="rId9" Type="http://schemas.openxmlformats.org/officeDocument/2006/relationships/hyperlink" Target="mailto:info@opcinaklakar.hr" TargetMode="External"/><Relationship Id="rId14" Type="http://schemas.openxmlformats.org/officeDocument/2006/relationships/hyperlink" Target="mailto:opcina-resetari@sb.t-com.hr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grad.pag@pag.hr" TargetMode="External"/><Relationship Id="rId13" Type="http://schemas.openxmlformats.org/officeDocument/2006/relationships/hyperlink" Target="mailto:info@opcina-razanac.hr" TargetMode="External"/><Relationship Id="rId18" Type="http://schemas.openxmlformats.org/officeDocument/2006/relationships/hyperlink" Target="mailto:info@vir.hr" TargetMode="External"/><Relationship Id="rId3" Type="http://schemas.openxmlformats.org/officeDocument/2006/relationships/hyperlink" Target="mailto:info@benkovac.hr" TargetMode="External"/><Relationship Id="rId21" Type="http://schemas.openxmlformats.org/officeDocument/2006/relationships/hyperlink" Target="mailto:opcina-polaca@zd.t-com.hr" TargetMode="External"/><Relationship Id="rId7" Type="http://schemas.openxmlformats.org/officeDocument/2006/relationships/hyperlink" Target="mailto:komunalni-odjel@grad-nin.hr" TargetMode="External"/><Relationship Id="rId12" Type="http://schemas.openxmlformats.org/officeDocument/2006/relationships/hyperlink" Target="mailto:opcina@privlaka.hr" TargetMode="External"/><Relationship Id="rId17" Type="http://schemas.openxmlformats.org/officeDocument/2006/relationships/hyperlink" Target="mailto:protokol@opcina-svfilipjakov.hr" TargetMode="External"/><Relationship Id="rId2" Type="http://schemas.openxmlformats.org/officeDocument/2006/relationships/hyperlink" Target="tel:+38523286445" TargetMode="External"/><Relationship Id="rId16" Type="http://schemas.openxmlformats.org/officeDocument/2006/relationships/hyperlink" Target="mailto:opcina-sukosan@zd.t-com.hr" TargetMode="External"/><Relationship Id="rId20" Type="http://schemas.openxmlformats.org/officeDocument/2006/relationships/hyperlink" Target="mailto:pisarnica@opcina-novigrad.hr" TargetMode="External"/><Relationship Id="rId1" Type="http://schemas.openxmlformats.org/officeDocument/2006/relationships/hyperlink" Target="mailto:opcina.kali@zd.t-com.hr" TargetMode="External"/><Relationship Id="rId6" Type="http://schemas.openxmlformats.org/officeDocument/2006/relationships/hyperlink" Target="mailto:procelnik@kolan.hr" TargetMode="External"/><Relationship Id="rId11" Type="http://schemas.openxmlformats.org/officeDocument/2006/relationships/hyperlink" Target="mailto:opcina-preko@preko.hr" TargetMode="External"/><Relationship Id="rId5" Type="http://schemas.openxmlformats.org/officeDocument/2006/relationships/hyperlink" Target="mailto:info@biogradnamoru.hr" TargetMode="External"/><Relationship Id="rId15" Type="http://schemas.openxmlformats.org/officeDocument/2006/relationships/hyperlink" Target="mailto:info@opcina-starigrad.hr" TargetMode="External"/><Relationship Id="rId10" Type="http://schemas.openxmlformats.org/officeDocument/2006/relationships/hyperlink" Target="mailto:info@opcina-posedarje.hr" TargetMode="External"/><Relationship Id="rId19" Type="http://schemas.openxmlformats.org/officeDocument/2006/relationships/hyperlink" Target="mailto:opcina@vrsi.hr" TargetMode="External"/><Relationship Id="rId4" Type="http://schemas.openxmlformats.org/officeDocument/2006/relationships/hyperlink" Target="mailto:pisarnica@bibinje.hr" TargetMode="External"/><Relationship Id="rId9" Type="http://schemas.openxmlformats.org/officeDocument/2006/relationships/hyperlink" Target="mailto:opcina.pakostane@zd.t-com.hr" TargetMode="External"/><Relationship Id="rId14" Type="http://schemas.openxmlformats.org/officeDocument/2006/relationships/hyperlink" Target="mailto:opcina@opcina-sali.hr" TargetMode="External"/><Relationship Id="rId22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opcina.gorjani@gmail.com" TargetMode="External"/><Relationship Id="rId3" Type="http://schemas.openxmlformats.org/officeDocument/2006/relationships/hyperlink" Target="mailto:opcinaer@inet.hr" TargetMode="External"/><Relationship Id="rId7" Type="http://schemas.openxmlformats.org/officeDocument/2006/relationships/hyperlink" Target="mailto:opcina@ceminac.hr" TargetMode="External"/><Relationship Id="rId2" Type="http://schemas.openxmlformats.org/officeDocument/2006/relationships/hyperlink" Target="mailto:opcina-djurdjenovac@po.t-com.hr" TargetMode="External"/><Relationship Id="rId1" Type="http://schemas.openxmlformats.org/officeDocument/2006/relationships/hyperlink" Target="mailto:draz@draz.hr" TargetMode="External"/><Relationship Id="rId6" Type="http://schemas.openxmlformats.org/officeDocument/2006/relationships/hyperlink" Target="mailto:opcina@cepin.hr" TargetMode="External"/><Relationship Id="rId5" Type="http://schemas.openxmlformats.org/officeDocument/2006/relationships/hyperlink" Target="mailto:info@petrijevci.hr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procelnik@petlovac.hr" TargetMode="External"/><Relationship Id="rId9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marin.baric@pirovac.hr" TargetMode="External"/><Relationship Id="rId13" Type="http://schemas.openxmlformats.org/officeDocument/2006/relationships/hyperlink" Target="mailto:madlena.dulibic@sibenik.hr" TargetMode="External"/><Relationship Id="rId18" Type="http://schemas.openxmlformats.org/officeDocument/2006/relationships/hyperlink" Target="mailto:info.opcina.rogoznica@gmail.com" TargetMode="External"/><Relationship Id="rId3" Type="http://schemas.openxmlformats.org/officeDocument/2006/relationships/hyperlink" Target="mailto:opcina@civljane.hr" TargetMode="External"/><Relationship Id="rId7" Type="http://schemas.openxmlformats.org/officeDocument/2006/relationships/hyperlink" Target="mailto:grad@knin.hr" TargetMode="External"/><Relationship Id="rId12" Type="http://schemas.openxmlformats.org/officeDocument/2006/relationships/hyperlink" Target="mailto:grad.skradin@si.t-com.hr%20&#160;" TargetMode="External"/><Relationship Id="rId17" Type="http://schemas.openxmlformats.org/officeDocument/2006/relationships/hyperlink" Target="mailto:marko@lugovic.com" TargetMode="External"/><Relationship Id="rId2" Type="http://schemas.openxmlformats.org/officeDocument/2006/relationships/hyperlink" Target="mailto:kontakt@biskupija.hr" TargetMode="External"/><Relationship Id="rId16" Type="http://schemas.openxmlformats.org/officeDocument/2006/relationships/hyperlink" Target="mailto:opcina@unesic.hr" TargetMode="External"/><Relationship Id="rId1" Type="http://schemas.openxmlformats.org/officeDocument/2006/relationships/hyperlink" Target="mailto:info@opcina-bilice.hr" TargetMode="External"/><Relationship Id="rId6" Type="http://schemas.openxmlformats.org/officeDocument/2006/relationships/hyperlink" Target="mailto:opcina-kijevo@si.t-com.hr" TargetMode="External"/><Relationship Id="rId11" Type="http://schemas.openxmlformats.org/officeDocument/2006/relationships/hyperlink" Target="mailto:opcina-ruzic@si.t-com.hr" TargetMode="External"/><Relationship Id="rId5" Type="http://schemas.openxmlformats.org/officeDocument/2006/relationships/hyperlink" Target="mailto:opcina.ervenik@gmail.com" TargetMode="External"/><Relationship Id="rId15" Type="http://schemas.openxmlformats.org/officeDocument/2006/relationships/hyperlink" Target="mailto:opcina.tribunj@si.t-com.hr" TargetMode="External"/><Relationship Id="rId10" Type="http://schemas.openxmlformats.org/officeDocument/2006/relationships/hyperlink" Target="mailto:nacelnik@promina.hr" TargetMode="External"/><Relationship Id="rId4" Type="http://schemas.openxmlformats.org/officeDocument/2006/relationships/hyperlink" Target="mailto:tajnistvo@drnis.hr" TargetMode="External"/><Relationship Id="rId9" Type="http://schemas.openxmlformats.org/officeDocument/2006/relationships/hyperlink" Target="mailto:info@primosten.hr" TargetMode="External"/><Relationship Id="rId14" Type="http://schemas.openxmlformats.org/officeDocument/2006/relationships/hyperlink" Target="mailto:opcina@tisno.hr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jarmina@jarmina.hr" TargetMode="External"/><Relationship Id="rId13" Type="http://schemas.openxmlformats.org/officeDocument/2006/relationships/hyperlink" Target="mailto:opcina.stari.mikanovci@gmail.com" TargetMode="External"/><Relationship Id="rId3" Type="http://schemas.openxmlformats.org/officeDocument/2006/relationships/hyperlink" Target="mailto:borovo@opcina-borovo.hr" TargetMode="External"/><Relationship Id="rId7" Type="http://schemas.openxmlformats.org/officeDocument/2006/relationships/hyperlink" Target="mailto:grad.ilok@ilok.hr" TargetMode="External"/><Relationship Id="rId12" Type="http://schemas.openxmlformats.org/officeDocument/2006/relationships/hyperlink" Target="mailto:opcina.privlaka@vu.t-com.hr" TargetMode="External"/><Relationship Id="rId17" Type="http://schemas.openxmlformats.org/officeDocument/2006/relationships/printerSettings" Target="../printerSettings/printerSettings12.bin"/><Relationship Id="rId2" Type="http://schemas.openxmlformats.org/officeDocument/2006/relationships/hyperlink" Target="mailto:opcina-andrijasevci@vk.htnet.hr" TargetMode="External"/><Relationship Id="rId16" Type="http://schemas.openxmlformats.org/officeDocument/2006/relationships/hyperlink" Target="mailto:davor.mecanovic@vinkovci.hr" TargetMode="External"/><Relationship Id="rId1" Type="http://schemas.openxmlformats.org/officeDocument/2006/relationships/hyperlink" Target="http://www.bojaci.hr/kontakt.php" TargetMode="External"/><Relationship Id="rId6" Type="http://schemas.openxmlformats.org/officeDocument/2006/relationships/hyperlink" Target="mailto:opcina-gradiste@vk.t-com.hr" TargetMode="External"/><Relationship Id="rId11" Type="http://schemas.openxmlformats.org/officeDocument/2006/relationships/hyperlink" Target="mailto:nustar-opcina@vu.t-com.hr" TargetMode="External"/><Relationship Id="rId5" Type="http://schemas.openxmlformats.org/officeDocument/2006/relationships/hyperlink" Target="mailto:info@opcina-drenovci.hr" TargetMode="External"/><Relationship Id="rId15" Type="http://schemas.openxmlformats.org/officeDocument/2006/relationships/hyperlink" Target="mailto:opcina.trpinja1@vu.t-com.hr" TargetMode="External"/><Relationship Id="rId10" Type="http://schemas.openxmlformats.org/officeDocument/2006/relationships/hyperlink" Target="mailto:opcina@nijemci.hr" TargetMode="External"/><Relationship Id="rId4" Type="http://schemas.openxmlformats.org/officeDocument/2006/relationships/hyperlink" Target="mailto:opcina.bosnjaci@vu.t-com.hr" TargetMode="External"/><Relationship Id="rId9" Type="http://schemas.openxmlformats.org/officeDocument/2006/relationships/hyperlink" Target="mailto:info@lovas.hr" TargetMode="External"/><Relationship Id="rId14" Type="http://schemas.openxmlformats.org/officeDocument/2006/relationships/hyperlink" Target="mailto:opcina.tordinci@vu.t-com.hr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mailto:urbanizam@hvar.hr" TargetMode="External"/><Relationship Id="rId13" Type="http://schemas.openxmlformats.org/officeDocument/2006/relationships/hyperlink" Target="mailto:opcina.lokvicici@gmail.com" TargetMode="External"/><Relationship Id="rId18" Type="http://schemas.openxmlformats.org/officeDocument/2006/relationships/hyperlink" Target="mailto:opcina@muc.hr" TargetMode="External"/><Relationship Id="rId26" Type="http://schemas.openxmlformats.org/officeDocument/2006/relationships/hyperlink" Target="mailto:opcina.runovici@gmail.com" TargetMode="External"/><Relationship Id="rId39" Type="http://schemas.openxmlformats.org/officeDocument/2006/relationships/hyperlink" Target="mailto:opcina.zadvarje2@st.t-com.hr" TargetMode="External"/><Relationship Id="rId3" Type="http://schemas.openxmlformats.org/officeDocument/2006/relationships/hyperlink" Target="mailto:cistaprovoopcina@gmail.com" TargetMode="External"/><Relationship Id="rId21" Type="http://schemas.openxmlformats.org/officeDocument/2006/relationships/hyperlink" Target="mailto:petra.radic@podgora.hr" TargetMode="External"/><Relationship Id="rId34" Type="http://schemas.openxmlformats.org/officeDocument/2006/relationships/hyperlink" Target="mailto:opcina.solta@osolta.tcloud.hr" TargetMode="External"/><Relationship Id="rId7" Type="http://schemas.openxmlformats.org/officeDocument/2006/relationships/hyperlink" Target="mailto:opcina.hrvace@st.htnet.hr" TargetMode="External"/><Relationship Id="rId12" Type="http://schemas.openxmlformats.org/officeDocument/2006/relationships/hyperlink" Target="mailto:poslovnitajnik@komiza.hr" TargetMode="External"/><Relationship Id="rId17" Type="http://schemas.openxmlformats.org/officeDocument/2006/relationships/hyperlink" Target="mailto:info@opcinamilna.hr" TargetMode="External"/><Relationship Id="rId25" Type="http://schemas.openxmlformats.org/officeDocument/2006/relationships/hyperlink" Target="mailto:opcina@pucisca.hr" TargetMode="External"/><Relationship Id="rId33" Type="http://schemas.openxmlformats.org/officeDocument/2006/relationships/hyperlink" Target="mailto:info@opcina-sestanovac.hr" TargetMode="External"/><Relationship Id="rId38" Type="http://schemas.openxmlformats.org/officeDocument/2006/relationships/hyperlink" Target="mailto:grad@vrlika.hr" TargetMode="External"/><Relationship Id="rId2" Type="http://schemas.openxmlformats.org/officeDocument/2006/relationships/hyperlink" Target="mailto:opcina-brela@st.t-com.hr" TargetMode="External"/><Relationship Id="rId16" Type="http://schemas.openxmlformats.org/officeDocument/2006/relationships/hyperlink" Target="mailto:tajnica@marina.hr" TargetMode="External"/><Relationship Id="rId20" Type="http://schemas.openxmlformats.org/officeDocument/2006/relationships/hyperlink" Target="mailto:opcina-otok@st.t-com.hr" TargetMode="External"/><Relationship Id="rId29" Type="http://schemas.openxmlformats.org/officeDocument/2006/relationships/hyperlink" Target="mailto:ruzica.batinicsantro@split.hr" TargetMode="External"/><Relationship Id="rId1" Type="http://schemas.openxmlformats.org/officeDocument/2006/relationships/hyperlink" Target="mailto:info@opcinabol.hr" TargetMode="External"/><Relationship Id="rId6" Type="http://schemas.openxmlformats.org/officeDocument/2006/relationships/hyperlink" Target="mailto:info@opcinagradac.hr" TargetMode="External"/><Relationship Id="rId11" Type="http://schemas.openxmlformats.org/officeDocument/2006/relationships/hyperlink" Target="mailto:info@klis.hr" TargetMode="External"/><Relationship Id="rId24" Type="http://schemas.openxmlformats.org/officeDocument/2006/relationships/hyperlink" Target="mailto:pcp@prolozac.hr" TargetMode="External"/><Relationship Id="rId32" Type="http://schemas.openxmlformats.org/officeDocument/2006/relationships/hyperlink" Target="mailto:nacelnik@sutivan.hr" TargetMode="External"/><Relationship Id="rId37" Type="http://schemas.openxmlformats.org/officeDocument/2006/relationships/hyperlink" Target="mailto:opcina@tucepi.hr" TargetMode="External"/><Relationship Id="rId40" Type="http://schemas.openxmlformats.org/officeDocument/2006/relationships/hyperlink" Target="mailto:opcina.zmijavci@st.t-com.hr" TargetMode="External"/><Relationship Id="rId5" Type="http://schemas.openxmlformats.org/officeDocument/2006/relationships/hyperlink" Target="mailto:opcina@dugopolje.hr" TargetMode="External"/><Relationship Id="rId15" Type="http://schemas.openxmlformats.org/officeDocument/2006/relationships/hyperlink" Target="mailto:grad@makarska.hr" TargetMode="External"/><Relationship Id="rId23" Type="http://schemas.openxmlformats.org/officeDocument/2006/relationships/hyperlink" Target="mailto:info@primorskidolac.hr" TargetMode="External"/><Relationship Id="rId28" Type="http://schemas.openxmlformats.org/officeDocument/2006/relationships/hyperlink" Target="mailto:info@selca.hr" TargetMode="External"/><Relationship Id="rId36" Type="http://schemas.openxmlformats.org/officeDocument/2006/relationships/hyperlink" Target="mailto:duska.guina@trogir.hr" TargetMode="External"/><Relationship Id="rId10" Type="http://schemas.openxmlformats.org/officeDocument/2006/relationships/hyperlink" Target="mailto:tajnica@kastela.hr" TargetMode="External"/><Relationship Id="rId19" Type="http://schemas.openxmlformats.org/officeDocument/2006/relationships/hyperlink" Target="mailto:nacelnik@nerezisca.hr" TargetMode="External"/><Relationship Id="rId31" Type="http://schemas.openxmlformats.org/officeDocument/2006/relationships/hyperlink" Target="mailto:opcina-sucuraj@st.htnet.hr&#160;" TargetMode="External"/><Relationship Id="rId4" Type="http://schemas.openxmlformats.org/officeDocument/2006/relationships/hyperlink" Target="mailto:opcina@dicmo.hr" TargetMode="External"/><Relationship Id="rId9" Type="http://schemas.openxmlformats.org/officeDocument/2006/relationships/hyperlink" Target="mailto:opcina.jelsa2@st.t-com.hr" TargetMode="External"/><Relationship Id="rId14" Type="http://schemas.openxmlformats.org/officeDocument/2006/relationships/hyperlink" Target="mailto:opcina@lovrec.hr" TargetMode="External"/><Relationship Id="rId22" Type="http://schemas.openxmlformats.org/officeDocument/2006/relationships/hyperlink" Target="mailto:tajnica@podstrana.hr" TargetMode="External"/><Relationship Id="rId27" Type="http://schemas.openxmlformats.org/officeDocument/2006/relationships/hyperlink" Target="mailto:opcina.seget@inet.hr" TargetMode="External"/><Relationship Id="rId30" Type="http://schemas.openxmlformats.org/officeDocument/2006/relationships/hyperlink" Target="mailto:grad@stari-grad.hr&#160;" TargetMode="External"/><Relationship Id="rId35" Type="http://schemas.openxmlformats.org/officeDocument/2006/relationships/hyperlink" Target="mailto:grad-trilj@st.t-com.hr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korcula.hr" TargetMode="External"/><Relationship Id="rId13" Type="http://schemas.openxmlformats.org/officeDocument/2006/relationships/hyperlink" Target="mailto:opcina.orebic@gmail.com&#160;" TargetMode="External"/><Relationship Id="rId18" Type="http://schemas.openxmlformats.org/officeDocument/2006/relationships/hyperlink" Target="mailto:opcina@zupa-dubrovacka.hr" TargetMode="External"/><Relationship Id="rId3" Type="http://schemas.openxmlformats.org/officeDocument/2006/relationships/hyperlink" Target="mailto:opcina@blato.hr" TargetMode="External"/><Relationship Id="rId7" Type="http://schemas.openxmlformats.org/officeDocument/2006/relationships/hyperlink" Target="mailto:info@opcinakonavle.hr" TargetMode="External"/><Relationship Id="rId12" Type="http://schemas.openxmlformats.org/officeDocument/2006/relationships/hyperlink" Target="mailto:opuzen@opuzen.hr" TargetMode="External"/><Relationship Id="rId17" Type="http://schemas.openxmlformats.org/officeDocument/2006/relationships/hyperlink" Target="mailto:opcina.trpanj@du.t-com.hr" TargetMode="External"/><Relationship Id="rId2" Type="http://schemas.openxmlformats.org/officeDocument/2006/relationships/hyperlink" Target="mailto:info@opcina-slivno.hr" TargetMode="External"/><Relationship Id="rId16" Type="http://schemas.openxmlformats.org/officeDocument/2006/relationships/hyperlink" Target="mailto:opcina.ston1@du.t-com.hr" TargetMode="External"/><Relationship Id="rId1" Type="http://schemas.openxmlformats.org/officeDocument/2006/relationships/hyperlink" Target="mailto:portal@metkovic.hr" TargetMode="External"/><Relationship Id="rId6" Type="http://schemas.openxmlformats.org/officeDocument/2006/relationships/hyperlink" Target="mailto:info@janjina.hr" TargetMode="External"/><Relationship Id="rId11" Type="http://schemas.openxmlformats.org/officeDocument/2006/relationships/hyperlink" Target="mailto:opcina@opcinamljet.com.hr" TargetMode="External"/><Relationship Id="rId5" Type="http://schemas.openxmlformats.org/officeDocument/2006/relationships/hyperlink" Target="mailto:grad@dubrovnik.hr" TargetMode="External"/><Relationship Id="rId15" Type="http://schemas.openxmlformats.org/officeDocument/2006/relationships/hyperlink" Target="mailto:opcina.smokvica@du.t-com.hr" TargetMode="External"/><Relationship Id="rId10" Type="http://schemas.openxmlformats.org/officeDocument/2006/relationships/hyperlink" Target="mailto:opcina.lumbarda1@du.t-com.hr" TargetMode="External"/><Relationship Id="rId4" Type="http://schemas.openxmlformats.org/officeDocument/2006/relationships/hyperlink" Target="mailto:opcina@dubrovackoprimorje.hr" TargetMode="External"/><Relationship Id="rId9" Type="http://schemas.openxmlformats.org/officeDocument/2006/relationships/hyperlink" Target="mailto:kula.norinska@du.t-com.hr" TargetMode="External"/><Relationship Id="rId14" Type="http://schemas.openxmlformats.org/officeDocument/2006/relationships/hyperlink" Target="mailto:opcina.pojezerje1@du.t-com.hr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klinca-sela.hr/sluzbeni-glasnik/" TargetMode="External"/><Relationship Id="rId18" Type="http://schemas.openxmlformats.org/officeDocument/2006/relationships/hyperlink" Target="http://www.opcina-luka.hr/" TargetMode="External"/><Relationship Id="rId26" Type="http://schemas.openxmlformats.org/officeDocument/2006/relationships/hyperlink" Target="http://www.rugvica.hr/dugoselska-kronika-2021-godina" TargetMode="External"/><Relationship Id="rId39" Type="http://schemas.openxmlformats.org/officeDocument/2006/relationships/hyperlink" Target="mailto:opcina.dubrava@zg.t-com.hr" TargetMode="External"/><Relationship Id="rId21" Type="http://schemas.openxmlformats.org/officeDocument/2006/relationships/hyperlink" Target="http://pisarovina.hr/sluzbene-novine/" TargetMode="External"/><Relationship Id="rId34" Type="http://schemas.openxmlformats.org/officeDocument/2006/relationships/hyperlink" Target="http://www.zumberak.hr/" TargetMode="External"/><Relationship Id="rId42" Type="http://schemas.openxmlformats.org/officeDocument/2006/relationships/hyperlink" Target="mailto:opcina.farkasevac@zg.t-com.hr" TargetMode="External"/><Relationship Id="rId47" Type="http://schemas.openxmlformats.org/officeDocument/2006/relationships/hyperlink" Target="mailto:nacelnik@klostar-ivanic.hr" TargetMode="External"/><Relationship Id="rId50" Type="http://schemas.openxmlformats.org/officeDocument/2006/relationships/hyperlink" Target="mailto:luka@opcina-luka.hr" TargetMode="External"/><Relationship Id="rId55" Type="http://schemas.openxmlformats.org/officeDocument/2006/relationships/hyperlink" Target="mailto:nacelnik@pokupsko.hr" TargetMode="External"/><Relationship Id="rId63" Type="http://schemas.openxmlformats.org/officeDocument/2006/relationships/hyperlink" Target="mailto:pitanja@grad-svetanedelja.hr" TargetMode="External"/><Relationship Id="rId68" Type="http://schemas.openxmlformats.org/officeDocument/2006/relationships/hyperlink" Target="mailto:opcina@zumberak.hr" TargetMode="External"/><Relationship Id="rId7" Type="http://schemas.openxmlformats.org/officeDocument/2006/relationships/hyperlink" Target="http://dugoselo.hr/sluzbeni-glasnik-grada-dugog-sela/" TargetMode="External"/><Relationship Id="rId2" Type="http://schemas.openxmlformats.org/officeDocument/2006/relationships/hyperlink" Target="http://bistra.hr/glasila/sluzbeni-glasnik-opcine-bistra/" TargetMode="External"/><Relationship Id="rId16" Type="http://schemas.openxmlformats.org/officeDocument/2006/relationships/hyperlink" Target="http://www.kravarsko.hr/" TargetMode="External"/><Relationship Id="rId29" Type="http://schemas.openxmlformats.org/officeDocument/2006/relationships/hyperlink" Target="https://grad-svetanedelja.hr/ustroj-grada/arhiva-sluzbenih-glasnika-svete-nedelje/" TargetMode="External"/><Relationship Id="rId1" Type="http://schemas.openxmlformats.org/officeDocument/2006/relationships/hyperlink" Target="https://www.bedenica.hr/glasnik/" TargetMode="External"/><Relationship Id="rId6" Type="http://schemas.openxmlformats.org/officeDocument/2006/relationships/hyperlink" Target="http://www.dubravica.hr/glasnici.html" TargetMode="External"/><Relationship Id="rId11" Type="http://schemas.openxmlformats.org/officeDocument/2006/relationships/hyperlink" Target="http://www.jakovlje.hr/" TargetMode="External"/><Relationship Id="rId24" Type="http://schemas.openxmlformats.org/officeDocument/2006/relationships/hyperlink" Target="http://www.pusca.hr/index.php/sluzbeni-glasnik" TargetMode="External"/><Relationship Id="rId32" Type="http://schemas.openxmlformats.org/officeDocument/2006/relationships/hyperlink" Target="https://vrbovec.hr/2016/10/19/sluzbeno-glasilo/" TargetMode="External"/><Relationship Id="rId37" Type="http://schemas.openxmlformats.org/officeDocument/2006/relationships/hyperlink" Target="mailto:opcina-brckovljani@zg.t-com.hr" TargetMode="External"/><Relationship Id="rId40" Type="http://schemas.openxmlformats.org/officeDocument/2006/relationships/hyperlink" Target="mailto:opcina@dubravica.hr" TargetMode="External"/><Relationship Id="rId45" Type="http://schemas.openxmlformats.org/officeDocument/2006/relationships/hyperlink" Target="mailto:irena.strmecki-slat@jastrebarsko.hr" TargetMode="External"/><Relationship Id="rId53" Type="http://schemas.openxmlformats.org/officeDocument/2006/relationships/hyperlink" Target="mailto:info@opcina-orle.hr" TargetMode="External"/><Relationship Id="rId58" Type="http://schemas.openxmlformats.org/officeDocument/2006/relationships/hyperlink" Target="mailto:opcina-rakovec@rakovec.hr" TargetMode="External"/><Relationship Id="rId66" Type="http://schemas.openxmlformats.org/officeDocument/2006/relationships/hyperlink" Target="mailto:vrbovec@vrbovec.hr" TargetMode="External"/><Relationship Id="rId5" Type="http://schemas.openxmlformats.org/officeDocument/2006/relationships/hyperlink" Target="http://www.opcina-dubrava.hr/" TargetMode="External"/><Relationship Id="rId15" Type="http://schemas.openxmlformats.org/officeDocument/2006/relationships/hyperlink" Target="http://www.krasic.hr/" TargetMode="External"/><Relationship Id="rId23" Type="http://schemas.openxmlformats.org/officeDocument/2006/relationships/hyperlink" Target="http://www.opcina-preseka.hr/" TargetMode="External"/><Relationship Id="rId28" Type="http://schemas.openxmlformats.org/officeDocument/2006/relationships/hyperlink" Target="http://www.stupnik.hr/" TargetMode="External"/><Relationship Id="rId36" Type="http://schemas.openxmlformats.org/officeDocument/2006/relationships/hyperlink" Target="mailto:opcina-bistra@bistra.hr" TargetMode="External"/><Relationship Id="rId49" Type="http://schemas.openxmlformats.org/officeDocument/2006/relationships/hyperlink" Target="mailto:opcina@kravarsko.hr" TargetMode="External"/><Relationship Id="rId57" Type="http://schemas.openxmlformats.org/officeDocument/2006/relationships/hyperlink" Target="mailto:opcina.pusca@zg.t-com.hr" TargetMode="External"/><Relationship Id="rId61" Type="http://schemas.openxmlformats.org/officeDocument/2006/relationships/hyperlink" Target="mailto:opcina-stupnik@stupnik.hr" TargetMode="External"/><Relationship Id="rId10" Type="http://schemas.openxmlformats.org/officeDocument/2006/relationships/hyperlink" Target="http://www.ivanic-grad.hr/dokumenti-grada/sluzbeni-glasnik/" TargetMode="External"/><Relationship Id="rId19" Type="http://schemas.openxmlformats.org/officeDocument/2006/relationships/hyperlink" Target="http://marija-gorica.hr/index.php/hr/sluzbeni-glasnik" TargetMode="External"/><Relationship Id="rId31" Type="http://schemas.openxmlformats.org/officeDocument/2006/relationships/hyperlink" Target="http://www.gorica.hr/" TargetMode="External"/><Relationship Id="rId44" Type="http://schemas.openxmlformats.org/officeDocument/2006/relationships/hyperlink" Target="mailto:mirela.jaksevac@jakovlje.hr" TargetMode="External"/><Relationship Id="rId52" Type="http://schemas.openxmlformats.org/officeDocument/2006/relationships/hyperlink" Target="mailto:marija.gorica@email.t-com.hr" TargetMode="External"/><Relationship Id="rId60" Type="http://schemas.openxmlformats.org/officeDocument/2006/relationships/hyperlink" Target="mailto:davor.boskovic@samobor.hr" TargetMode="External"/><Relationship Id="rId65" Type="http://schemas.openxmlformats.org/officeDocument/2006/relationships/hyperlink" Target="mailto:lana.kotrman.jankes@gorica.hr" TargetMode="External"/><Relationship Id="rId4" Type="http://schemas.openxmlformats.org/officeDocument/2006/relationships/hyperlink" Target="http://www.brdovec.hr/dokumenti" TargetMode="External"/><Relationship Id="rId9" Type="http://schemas.openxmlformats.org/officeDocument/2006/relationships/hyperlink" Target="http://www.gradec.hr/" TargetMode="External"/><Relationship Id="rId14" Type="http://schemas.openxmlformats.org/officeDocument/2006/relationships/hyperlink" Target="http://www.klostar-ivanic.hr/index.php?/sluzbene_novine/vijesti/sluzbene_novine/index.html" TargetMode="External"/><Relationship Id="rId22" Type="http://schemas.openxmlformats.org/officeDocument/2006/relationships/hyperlink" Target="http://www.pokupsko.hr/" TargetMode="External"/><Relationship Id="rId27" Type="http://schemas.openxmlformats.org/officeDocument/2006/relationships/hyperlink" Target="https://www.samobor.hr/dokumenti?catID=455" TargetMode="External"/><Relationship Id="rId30" Type="http://schemas.openxmlformats.org/officeDocument/2006/relationships/hyperlink" Target="http://zelina.hr/portal/" TargetMode="External"/><Relationship Id="rId35" Type="http://schemas.openxmlformats.org/officeDocument/2006/relationships/hyperlink" Target="mailto:opcina.bedenica@zg.t-com.hr" TargetMode="External"/><Relationship Id="rId43" Type="http://schemas.openxmlformats.org/officeDocument/2006/relationships/hyperlink" Target="mailto:opcina.gradec@zg.t-com.hr" TargetMode="External"/><Relationship Id="rId48" Type="http://schemas.openxmlformats.org/officeDocument/2006/relationships/hyperlink" Target="mailto:opcina-krasic@zg.t-com.hr" TargetMode="External"/><Relationship Id="rId56" Type="http://schemas.openxmlformats.org/officeDocument/2006/relationships/hyperlink" Target="mailto:nikola.kozar@gmail.com" TargetMode="External"/><Relationship Id="rId64" Type="http://schemas.openxmlformats.org/officeDocument/2006/relationships/hyperlink" Target="mailto:grad@zelina.hr" TargetMode="External"/><Relationship Id="rId69" Type="http://schemas.openxmlformats.org/officeDocument/2006/relationships/printerSettings" Target="../printerSettings/printerSettings2.bin"/><Relationship Id="rId8" Type="http://schemas.openxmlformats.org/officeDocument/2006/relationships/hyperlink" Target="http://opcina-farkasevac.hr/" TargetMode="External"/><Relationship Id="rId51" Type="http://schemas.openxmlformats.org/officeDocument/2006/relationships/hyperlink" Target="mailto:info@opcina-kriz.hr" TargetMode="External"/><Relationship Id="rId3" Type="http://schemas.openxmlformats.org/officeDocument/2006/relationships/hyperlink" Target="http://www.brckovljani.hr/dokumenti_8.asp?n=7" TargetMode="External"/><Relationship Id="rId12" Type="http://schemas.openxmlformats.org/officeDocument/2006/relationships/hyperlink" Target="https://arhiva.jastrebarsko.hr/sluzbeni_vjesnik/" TargetMode="External"/><Relationship Id="rId17" Type="http://schemas.openxmlformats.org/officeDocument/2006/relationships/hyperlink" Target="http://www.opcina-kriz.hr/" TargetMode="External"/><Relationship Id="rId25" Type="http://schemas.openxmlformats.org/officeDocument/2006/relationships/hyperlink" Target="http://www.rakovec.hr/" TargetMode="External"/><Relationship Id="rId33" Type="http://schemas.openxmlformats.org/officeDocument/2006/relationships/hyperlink" Target="http://www.zapresic.hr/naslovnica/sluzbene-novine/2021-godina/3044/" TargetMode="External"/><Relationship Id="rId38" Type="http://schemas.openxmlformats.org/officeDocument/2006/relationships/hyperlink" Target="mailto:urbanizam@brdovec.hr" TargetMode="External"/><Relationship Id="rId46" Type="http://schemas.openxmlformats.org/officeDocument/2006/relationships/hyperlink" Target="mailto:opcina.klinca.sela@klinca-sela.hr" TargetMode="External"/><Relationship Id="rId59" Type="http://schemas.openxmlformats.org/officeDocument/2006/relationships/hyperlink" Target="mailto:opcina.rugvica@rugvica.hr" TargetMode="External"/><Relationship Id="rId67" Type="http://schemas.openxmlformats.org/officeDocument/2006/relationships/hyperlink" Target="mailto:mjaman@zapresic.hr" TargetMode="External"/><Relationship Id="rId20" Type="http://schemas.openxmlformats.org/officeDocument/2006/relationships/hyperlink" Target="http://www.opcina-orle.hr/" TargetMode="External"/><Relationship Id="rId41" Type="http://schemas.openxmlformats.org/officeDocument/2006/relationships/hyperlink" Target="mailto:urbanizam@dugoselo.hr" TargetMode="External"/><Relationship Id="rId54" Type="http://schemas.openxmlformats.org/officeDocument/2006/relationships/hyperlink" Target="mailto:opcina-pisarovina@zg.t-com.hr" TargetMode="External"/><Relationship Id="rId62" Type="http://schemas.openxmlformats.org/officeDocument/2006/relationships/hyperlink" Target="mailto:pitanja@grad-svetanedelja.hr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opcina.svmartin@gmail.com" TargetMode="External"/><Relationship Id="rId3" Type="http://schemas.openxmlformats.org/officeDocument/2006/relationships/hyperlink" Target="mailto:ured-grada@prelog.hr" TargetMode="External"/><Relationship Id="rId7" Type="http://schemas.openxmlformats.org/officeDocument/2006/relationships/hyperlink" Target="mailto:opcina@svetamarija.hr" TargetMode="External"/><Relationship Id="rId2" Type="http://schemas.openxmlformats.org/officeDocument/2006/relationships/hyperlink" Target="mailto:opcina@podturen.tcloud.hr" TargetMode="External"/><Relationship Id="rId1" Type="http://schemas.openxmlformats.org/officeDocument/2006/relationships/hyperlink" Target="mailto:opcina-dekanovec@ck.t-com.hr" TargetMode="External"/><Relationship Id="rId6" Type="http://schemas.openxmlformats.org/officeDocument/2006/relationships/hyperlink" Target="mailto:info@strahoninec.hr" TargetMode="External"/><Relationship Id="rId11" Type="http://schemas.openxmlformats.org/officeDocument/2006/relationships/printerSettings" Target="../printerSettings/printerSettings13.bin"/><Relationship Id="rId5" Type="http://schemas.openxmlformats.org/officeDocument/2006/relationships/hyperlink" Target="mailto:opcina.selnica@gmail.com" TargetMode="External"/><Relationship Id="rId10" Type="http://schemas.openxmlformats.org/officeDocument/2006/relationships/hyperlink" Target="mailto:grad@mursko-sredisce.hr" TargetMode="External"/><Relationship Id="rId4" Type="http://schemas.openxmlformats.org/officeDocument/2006/relationships/hyperlink" Target="mailto:nacelnik@pribislavec.hr" TargetMode="External"/><Relationship Id="rId9" Type="http://schemas.openxmlformats.org/officeDocument/2006/relationships/hyperlink" Target="mailto:opcinavratisinec@gmail.com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mailto:deni.kuric@zagreb.hr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pisarnica@humnasutli.hr" TargetMode="External"/><Relationship Id="rId13" Type="http://schemas.openxmlformats.org/officeDocument/2006/relationships/hyperlink" Target="mailto:krapina@krapina.hr" TargetMode="External"/><Relationship Id="rId18" Type="http://schemas.openxmlformats.org/officeDocument/2006/relationships/hyperlink" Target="mailto:opcina.marija.bistrica@kr.t-com.hr" TargetMode="External"/><Relationship Id="rId26" Type="http://schemas.openxmlformats.org/officeDocument/2006/relationships/hyperlink" Target="mailto:opcina.zagorska.sela@kr.t-com.hr" TargetMode="External"/><Relationship Id="rId3" Type="http://schemas.openxmlformats.org/officeDocument/2006/relationships/hyperlink" Target="mailto:opcina@desinic.hr&#160;" TargetMode="External"/><Relationship Id="rId21" Type="http://schemas.openxmlformats.org/officeDocument/2006/relationships/hyperlink" Target="mailto:info@petrovsko.hr" TargetMode="External"/><Relationship Id="rId7" Type="http://schemas.openxmlformats.org/officeDocument/2006/relationships/hyperlink" Target="mailto:opcina.hrascina.trgovisce@kr.htnet.hr" TargetMode="External"/><Relationship Id="rId12" Type="http://schemas.openxmlformats.org/officeDocument/2006/relationships/hyperlink" Target="mailto:opcina.kraljevec.ns@kraljevecnasutli.hr" TargetMode="External"/><Relationship Id="rId17" Type="http://schemas.openxmlformats.org/officeDocument/2006/relationships/hyperlink" Target="mailto:opcina.mace@kr.t-com.hr" TargetMode="External"/><Relationship Id="rId25" Type="http://schemas.openxmlformats.org/officeDocument/2006/relationships/hyperlink" Target="mailto:zabok@zabok.hr" TargetMode="External"/><Relationship Id="rId2" Type="http://schemas.openxmlformats.org/officeDocument/2006/relationships/hyperlink" Target="mailto:stubica@kr.t-com.hr" TargetMode="External"/><Relationship Id="rId16" Type="http://schemas.openxmlformats.org/officeDocument/2006/relationships/hyperlink" Target="mailto:opcina@lobor.hr" TargetMode="External"/><Relationship Id="rId20" Type="http://schemas.openxmlformats.org/officeDocument/2006/relationships/hyperlink" Target="mailto:grad-oroslavje@kr.t-com.hr" TargetMode="External"/><Relationship Id="rId29" Type="http://schemas.openxmlformats.org/officeDocument/2006/relationships/hyperlink" Target="mailto:opcina-novi-golubovec@kr.t-com.hr" TargetMode="External"/><Relationship Id="rId1" Type="http://schemas.openxmlformats.org/officeDocument/2006/relationships/hyperlink" Target="mailto:opcina@djurmanec.hr" TargetMode="External"/><Relationship Id="rId6" Type="http://schemas.openxmlformats.org/officeDocument/2006/relationships/hyperlink" Target="mailto:opcina-gornja-stubica@kr.t-com.hr" TargetMode="External"/><Relationship Id="rId11" Type="http://schemas.openxmlformats.org/officeDocument/2006/relationships/hyperlink" Target="mailto:opcina@konjscina.hr" TargetMode="External"/><Relationship Id="rId24" Type="http://schemas.openxmlformats.org/officeDocument/2006/relationships/hyperlink" Target="mailto:info@veliko-trgovisce.hr" TargetMode="External"/><Relationship Id="rId5" Type="http://schemas.openxmlformats.org/officeDocument/2006/relationships/hyperlink" Target="mailto:info@bedekovcina.hr" TargetMode="External"/><Relationship Id="rId15" Type="http://schemas.openxmlformats.org/officeDocument/2006/relationships/hyperlink" Target="mailto:opcina@kumrovec.hr" TargetMode="External"/><Relationship Id="rId23" Type="http://schemas.openxmlformats.org/officeDocument/2006/relationships/hyperlink" Target="mailto:nacelnik@stubicketoplice.hr" TargetMode="External"/><Relationship Id="rId28" Type="http://schemas.openxmlformats.org/officeDocument/2006/relationships/hyperlink" Target="mailto:zlatar-bistrica@zlatar-bistrica.hr" TargetMode="External"/><Relationship Id="rId10" Type="http://schemas.openxmlformats.org/officeDocument/2006/relationships/hyperlink" Target="mailto:grad-klanjec@kr.t-com.hr" TargetMode="External"/><Relationship Id="rId19" Type="http://schemas.openxmlformats.org/officeDocument/2006/relationships/hyperlink" Target="mailto:opcina-mihovljan@kr.t-com.hr" TargetMode="External"/><Relationship Id="rId4" Type="http://schemas.openxmlformats.org/officeDocument/2006/relationships/hyperlink" Target="mailto:opcina.budinscina@kr.htnet.hr" TargetMode="External"/><Relationship Id="rId9" Type="http://schemas.openxmlformats.org/officeDocument/2006/relationships/hyperlink" Target="mailto:jesenje@jesenje.hr" TargetMode="External"/><Relationship Id="rId14" Type="http://schemas.openxmlformats.org/officeDocument/2006/relationships/hyperlink" Target="mailto:info@krapinske-toplice.hr" TargetMode="External"/><Relationship Id="rId22" Type="http://schemas.openxmlformats.org/officeDocument/2006/relationships/hyperlink" Target="mailto:grad@pregrada.hr" TargetMode="External"/><Relationship Id="rId27" Type="http://schemas.openxmlformats.org/officeDocument/2006/relationships/hyperlink" Target="mailto:grad@zlatar.hr" TargetMode="External"/><Relationship Id="rId30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szop@sisak.hr" TargetMode="External"/><Relationship Id="rId13" Type="http://schemas.openxmlformats.org/officeDocument/2006/relationships/hyperlink" Target="mailto:opcina@martinskaves.hr" TargetMode="External"/><Relationship Id="rId3" Type="http://schemas.openxmlformats.org/officeDocument/2006/relationships/hyperlink" Target="mailto:grad-hrvatska-kostajnica@sk.htnet.hr" TargetMode="External"/><Relationship Id="rId7" Type="http://schemas.openxmlformats.org/officeDocument/2006/relationships/hyperlink" Target="mailto:opcina@ludina.hr" TargetMode="External"/><Relationship Id="rId12" Type="http://schemas.openxmlformats.org/officeDocument/2006/relationships/hyperlink" Target="mailto:opcina-majur@sk.htnet.hr" TargetMode="External"/><Relationship Id="rId2" Type="http://schemas.openxmlformats.org/officeDocument/2006/relationships/hyperlink" Target="mailto:opcina.donji.kukuruzari@sk.t-com.hr" TargetMode="External"/><Relationship Id="rId16" Type="http://schemas.openxmlformats.org/officeDocument/2006/relationships/printerSettings" Target="../printerSettings/printerSettings4.bin"/><Relationship Id="rId1" Type="http://schemas.openxmlformats.org/officeDocument/2006/relationships/hyperlink" Target="mailto:nacelnik@dvor.hr" TargetMode="External"/><Relationship Id="rId6" Type="http://schemas.openxmlformats.org/officeDocument/2006/relationships/hyperlink" Target="mailto:grad@popovaca.hr" TargetMode="External"/><Relationship Id="rId11" Type="http://schemas.openxmlformats.org/officeDocument/2006/relationships/hyperlink" Target="mailto:info@lipovljani.hr" TargetMode="External"/><Relationship Id="rId5" Type="http://schemas.openxmlformats.org/officeDocument/2006/relationships/hyperlink" Target="mailto:opcina_jasenovac@net.hr" TargetMode="External"/><Relationship Id="rId15" Type="http://schemas.openxmlformats.org/officeDocument/2006/relationships/hyperlink" Target="mailto:opcina-topusko@sk.t-com.hr" TargetMode="External"/><Relationship Id="rId10" Type="http://schemas.openxmlformats.org/officeDocument/2006/relationships/hyperlink" Target="mailto:opcina-lekenik@sk.t-com.hr" TargetMode="External"/><Relationship Id="rId4" Type="http://schemas.openxmlformats.org/officeDocument/2006/relationships/hyperlink" Target="mailto:nacelnica@hrvatska-dubica.hr" TargetMode="External"/><Relationship Id="rId9" Type="http://schemas.openxmlformats.org/officeDocument/2006/relationships/hyperlink" Target="mailto:opcina-gvozd@sk.t-com.hr" TargetMode="External"/><Relationship Id="rId14" Type="http://schemas.openxmlformats.org/officeDocument/2006/relationships/hyperlink" Target="mailto:opcina-sunja@sk.htnet.hr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nacelnik@lasinja.hr" TargetMode="External"/><Relationship Id="rId13" Type="http://schemas.openxmlformats.org/officeDocument/2006/relationships/hyperlink" Target="mailto:opcina-saborsko1@ka.t-com.hr" TargetMode="External"/><Relationship Id="rId3" Type="http://schemas.openxmlformats.org/officeDocument/2006/relationships/hyperlink" Target="mailto:opcina-draganic@ka.t-com.hr" TargetMode="External"/><Relationship Id="rId7" Type="http://schemas.openxmlformats.org/officeDocument/2006/relationships/hyperlink" Target="mailto:opcina.kamanje@kamanje.hr" TargetMode="External"/><Relationship Id="rId12" Type="http://schemas.openxmlformats.org/officeDocument/2006/relationships/hyperlink" Target="mailto:nacelnik@rakovica.hr" TargetMode="External"/><Relationship Id="rId2" Type="http://schemas.openxmlformats.org/officeDocument/2006/relationships/hyperlink" Target="mailto:opcina.cetingrad@inet.hr" TargetMode="External"/><Relationship Id="rId16" Type="http://schemas.openxmlformats.org/officeDocument/2006/relationships/printerSettings" Target="../printerSettings/printerSettings5.bin"/><Relationship Id="rId1" Type="http://schemas.openxmlformats.org/officeDocument/2006/relationships/hyperlink" Target="mailto:opc.barilovic@gmail.com" TargetMode="External"/><Relationship Id="rId6" Type="http://schemas.openxmlformats.org/officeDocument/2006/relationships/hyperlink" Target="mailto:opcina@josipdol.hr" TargetMode="External"/><Relationship Id="rId11" Type="http://schemas.openxmlformats.org/officeDocument/2006/relationships/hyperlink" Target="mailto:opcina-plaski@ka.htnet.hr" TargetMode="External"/><Relationship Id="rId5" Type="http://schemas.openxmlformats.org/officeDocument/2006/relationships/hyperlink" Target="mailto:opcina.generalski.stol@ka.t-com.hr" TargetMode="External"/><Relationship Id="rId15" Type="http://schemas.openxmlformats.org/officeDocument/2006/relationships/hyperlink" Target="mailto:opcina.zakanje1@ka.t-com.hr" TargetMode="External"/><Relationship Id="rId10" Type="http://schemas.openxmlformats.org/officeDocument/2006/relationships/hyperlink" Target="mailto:grad.ozalj@ozalj.hr" TargetMode="External"/><Relationship Id="rId4" Type="http://schemas.openxmlformats.org/officeDocument/2006/relationships/hyperlink" Target="mailto:dugaresa@dugaresa.hr" TargetMode="External"/><Relationship Id="rId9" Type="http://schemas.openxmlformats.org/officeDocument/2006/relationships/hyperlink" Target="mailto:grad-ogulin@ogulin.hr" TargetMode="External"/><Relationship Id="rId14" Type="http://schemas.openxmlformats.org/officeDocument/2006/relationships/hyperlink" Target="mailto:opcinatounj@gmail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lepoglava@lepoglava.hr" TargetMode="External"/><Relationship Id="rId13" Type="http://schemas.openxmlformats.org/officeDocument/2006/relationships/hyperlink" Target="mailto:opcina.sveti.ilija@gmail.com" TargetMode="External"/><Relationship Id="rId18" Type="http://schemas.openxmlformats.org/officeDocument/2006/relationships/hyperlink" Target="mailto:opcina.visoko@vz.htnet.hr" TargetMode="External"/><Relationship Id="rId3" Type="http://schemas.openxmlformats.org/officeDocument/2006/relationships/hyperlink" Target="mailto:opcina-beretinec@vz.t-com.hr" TargetMode="External"/><Relationship Id="rId7" Type="http://schemas.openxmlformats.org/officeDocument/2006/relationships/hyperlink" Target="mailto:opcina.klenovnik@vz.t-com.hr" TargetMode="External"/><Relationship Id="rId12" Type="http://schemas.openxmlformats.org/officeDocument/2006/relationships/hyperlink" Target="mailto:info@sveti-djurdj.hr" TargetMode="External"/><Relationship Id="rId17" Type="http://schemas.openxmlformats.org/officeDocument/2006/relationships/hyperlink" Target="mailto:opcina.vinica@vinica.tcloud.hr" TargetMode="External"/><Relationship Id="rId2" Type="http://schemas.openxmlformats.org/officeDocument/2006/relationships/hyperlink" Target="mailto:opcinavk@gmail.com" TargetMode="External"/><Relationship Id="rId16" Type="http://schemas.openxmlformats.org/officeDocument/2006/relationships/hyperlink" Target="mailto:opcina@vidovec.hr" TargetMode="External"/><Relationship Id="rId20" Type="http://schemas.openxmlformats.org/officeDocument/2006/relationships/printerSettings" Target="../printerSettings/printerSettings6.bin"/><Relationship Id="rId1" Type="http://schemas.openxmlformats.org/officeDocument/2006/relationships/hyperlink" Target="mailto:opcina.jalzabet@vz.t-com.hr" TargetMode="External"/><Relationship Id="rId6" Type="http://schemas.openxmlformats.org/officeDocument/2006/relationships/hyperlink" Target="mailto:opcina@voca.hr" TargetMode="External"/><Relationship Id="rId11" Type="http://schemas.openxmlformats.org/officeDocument/2006/relationships/hyperlink" Target="mailto:opcina.sracinec@vz.t-com.hr" TargetMode="External"/><Relationship Id="rId5" Type="http://schemas.openxmlformats.org/officeDocument/2006/relationships/hyperlink" Target="mailto:opcina@cestica.hr" TargetMode="External"/><Relationship Id="rId15" Type="http://schemas.openxmlformats.org/officeDocument/2006/relationships/hyperlink" Target="mailto:info@varazdinske-toplice.hr" TargetMode="External"/><Relationship Id="rId10" Type="http://schemas.openxmlformats.org/officeDocument/2006/relationships/hyperlink" Target="mailto:martijanec@opcina-martijanec.hr" TargetMode="External"/><Relationship Id="rId19" Type="http://schemas.openxmlformats.org/officeDocument/2006/relationships/hyperlink" Target="mailto:velimir.vujec@varazdin.hr&#8203;" TargetMode="External"/><Relationship Id="rId4" Type="http://schemas.openxmlformats.org/officeDocument/2006/relationships/hyperlink" Target="mailto:opcina@breznicki-hum.hr" TargetMode="External"/><Relationship Id="rId9" Type="http://schemas.openxmlformats.org/officeDocument/2006/relationships/hyperlink" Target="mailto:opcina@mali-bukovec.hr" TargetMode="External"/><Relationship Id="rId14" Type="http://schemas.openxmlformats.org/officeDocument/2006/relationships/hyperlink" Target="mailto:op-t-b@vz.t-com.hr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juo@rasinja.hr&#160;" TargetMode="External"/><Relationship Id="rId13" Type="http://schemas.openxmlformats.org/officeDocument/2006/relationships/printerSettings" Target="../printerSettings/printerSettings7.bin"/><Relationship Id="rId3" Type="http://schemas.openxmlformats.org/officeDocument/2006/relationships/hyperlink" Target="mailto:opcina-gornja-rijeka@kc.t-com.hr" TargetMode="External"/><Relationship Id="rId7" Type="http://schemas.openxmlformats.org/officeDocument/2006/relationships/hyperlink" Target="mailto:opcina-novo-virje@kc.t-com.hr" TargetMode="External"/><Relationship Id="rId12" Type="http://schemas.openxmlformats.org/officeDocument/2006/relationships/hyperlink" Target="mailto:opcina@virje.hr" TargetMode="External"/><Relationship Id="rId2" Type="http://schemas.openxmlformats.org/officeDocument/2006/relationships/hyperlink" Target="mailto:opcina-gola@kc.t-com.hr" TargetMode="External"/><Relationship Id="rId1" Type="http://schemas.openxmlformats.org/officeDocument/2006/relationships/hyperlink" Target="mailto:grad@djurdjevac.hr" TargetMode="External"/><Relationship Id="rId6" Type="http://schemas.openxmlformats.org/officeDocument/2006/relationships/hyperlink" Target="mailto:info@novigrad-podravski.hr" TargetMode="External"/><Relationship Id="rId11" Type="http://schemas.openxmlformats.org/officeDocument/2006/relationships/hyperlink" Target="mailto:opcina-orehovec@kc.t-com.hr" TargetMode="External"/><Relationship Id="rId5" Type="http://schemas.openxmlformats.org/officeDocument/2006/relationships/hyperlink" Target="mailto:info@krizevci.hr" TargetMode="External"/><Relationship Id="rId10" Type="http://schemas.openxmlformats.org/officeDocument/2006/relationships/hyperlink" Target="mailto:info@osiz.hr" TargetMode="External"/><Relationship Id="rId4" Type="http://schemas.openxmlformats.org/officeDocument/2006/relationships/hyperlink" Target="mailto:opcina.koprivnicki.bregi@kc.t-com.hr&#160;" TargetMode="External"/><Relationship Id="rId9" Type="http://schemas.openxmlformats.org/officeDocument/2006/relationships/hyperlink" Target="mailto:pisarnica@sokolovac.hr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rad@garesnica.hr" TargetMode="External"/><Relationship Id="rId13" Type="http://schemas.openxmlformats.org/officeDocument/2006/relationships/hyperlink" Target="mailto:info@veliko-trojstvo.hr" TargetMode="External"/><Relationship Id="rId3" Type="http://schemas.openxmlformats.org/officeDocument/2006/relationships/hyperlink" Target="mailto:grad@bjelovar.hr" TargetMode="External"/><Relationship Id="rId7" Type="http://schemas.openxmlformats.org/officeDocument/2006/relationships/hyperlink" Target="mailto:opcina.djulovac@gmail.com" TargetMode="External"/><Relationship Id="rId12" Type="http://schemas.openxmlformats.org/officeDocument/2006/relationships/hyperlink" Target="mailto:opcina@sandrovac.hr" TargetMode="External"/><Relationship Id="rId2" Type="http://schemas.openxmlformats.org/officeDocument/2006/relationships/hyperlink" Target="mailto:opcina@berek.hr" TargetMode="External"/><Relationship Id="rId1" Type="http://schemas.openxmlformats.org/officeDocument/2006/relationships/hyperlink" Target="mailto:opcina-velika-trnovitica@bj.t-com.hr" TargetMode="External"/><Relationship Id="rId6" Type="http://schemas.openxmlformats.org/officeDocument/2006/relationships/hyperlink" Target="mailto:opcina.dezanovac@dezanovac.tcloud.hr" TargetMode="External"/><Relationship Id="rId11" Type="http://schemas.openxmlformats.org/officeDocument/2006/relationships/hyperlink" Target="mailto:opcina-severin@bj.t-com.hr" TargetMode="External"/><Relationship Id="rId5" Type="http://schemas.openxmlformats.org/officeDocument/2006/relationships/hyperlink" Target="mailto:daruvar@daruvar.hr" TargetMode="External"/><Relationship Id="rId10" Type="http://schemas.openxmlformats.org/officeDocument/2006/relationships/hyperlink" Target="mailto:opcina.rovisce@gmail.com" TargetMode="External"/><Relationship Id="rId4" Type="http://schemas.openxmlformats.org/officeDocument/2006/relationships/hyperlink" Target="mailto:cazma@cazma.hr" TargetMode="External"/><Relationship Id="rId9" Type="http://schemas.openxmlformats.org/officeDocument/2006/relationships/hyperlink" Target="mailto:grad@grubisnopolje.hr" TargetMode="External"/><Relationship Id="rId1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opcina@dobrinj.hr" TargetMode="External"/><Relationship Id="rId13" Type="http://schemas.openxmlformats.org/officeDocument/2006/relationships/hyperlink" Target="mailto:info@opcina-lopar.hr" TargetMode="External"/><Relationship Id="rId18" Type="http://schemas.openxmlformats.org/officeDocument/2006/relationships/hyperlink" Target="mailto:opcina@mrkopalj.hr" TargetMode="External"/><Relationship Id="rId3" Type="http://schemas.openxmlformats.org/officeDocument/2006/relationships/hyperlink" Target="mailto:pisarnica@bakar.hr&#160;" TargetMode="External"/><Relationship Id="rId21" Type="http://schemas.openxmlformats.org/officeDocument/2006/relationships/hyperlink" Target="mailto:opcina-skrad@ri.t-com.hr" TargetMode="External"/><Relationship Id="rId7" Type="http://schemas.openxmlformats.org/officeDocument/2006/relationships/hyperlink" Target="mailto:pisarnica@delnice.hr" TargetMode="External"/><Relationship Id="rId12" Type="http://schemas.openxmlformats.org/officeDocument/2006/relationships/hyperlink" Target="mailto:grad-krk@grad-krk.hr" TargetMode="External"/><Relationship Id="rId17" Type="http://schemas.openxmlformats.org/officeDocument/2006/relationships/hyperlink" Target="mailto:info@moscenicka-draga.hr" TargetMode="External"/><Relationship Id="rId2" Type="http://schemas.openxmlformats.org/officeDocument/2006/relationships/hyperlink" Target="mailto:opcina.matulji@matulji.hr" TargetMode="External"/><Relationship Id="rId16" Type="http://schemas.openxmlformats.org/officeDocument/2006/relationships/hyperlink" Target="mailto:info@malinska.hr" TargetMode="External"/><Relationship Id="rId20" Type="http://schemas.openxmlformats.org/officeDocument/2006/relationships/hyperlink" Target="mailto:komunalni.odjel@grad-rab.com" TargetMode="External"/><Relationship Id="rId1" Type="http://schemas.openxmlformats.org/officeDocument/2006/relationships/hyperlink" Target="mailto:opcina@brodmoravice.hr" TargetMode="External"/><Relationship Id="rId6" Type="http://schemas.openxmlformats.org/officeDocument/2006/relationships/hyperlink" Target="mailto:opcina@cavle.hr" TargetMode="External"/><Relationship Id="rId11" Type="http://schemas.openxmlformats.org/officeDocument/2006/relationships/hyperlink" Target="mailto:nacelnik@klana.hr" TargetMode="External"/><Relationship Id="rId24" Type="http://schemas.openxmlformats.org/officeDocument/2006/relationships/printerSettings" Target="../printerSettings/printerSettings9.bin"/><Relationship Id="rId5" Type="http://schemas.openxmlformats.org/officeDocument/2006/relationships/hyperlink" Target="mailto:info@crikvenica.hr" TargetMode="External"/><Relationship Id="rId15" Type="http://schemas.openxmlformats.org/officeDocument/2006/relationships/hyperlink" Target="mailto:gradonacelnik@mali-losinj.hr" TargetMode="External"/><Relationship Id="rId23" Type="http://schemas.openxmlformats.org/officeDocument/2006/relationships/hyperlink" Target="mailto:opcina.vrbnik@vrbnik.tcloud.hr" TargetMode="External"/><Relationship Id="rId10" Type="http://schemas.openxmlformats.org/officeDocument/2006/relationships/hyperlink" Target="mailto:pisarnica@jelenje.hr" TargetMode="External"/><Relationship Id="rId19" Type="http://schemas.openxmlformats.org/officeDocument/2006/relationships/hyperlink" Target="mailto:grad.opatija@opatija.hr" TargetMode="External"/><Relationship Id="rId4" Type="http://schemas.openxmlformats.org/officeDocument/2006/relationships/hyperlink" Target="mailto:grad@cres.hr" TargetMode="External"/><Relationship Id="rId9" Type="http://schemas.openxmlformats.org/officeDocument/2006/relationships/hyperlink" Target="mailto:opcina@fuzine.hr&#160;" TargetMode="External"/><Relationship Id="rId14" Type="http://schemas.openxmlformats.org/officeDocument/2006/relationships/hyperlink" Target="mailto:opcina@lovran.hr;" TargetMode="External"/><Relationship Id="rId22" Type="http://schemas.openxmlformats.org/officeDocument/2006/relationships/hyperlink" Target="mailto:pravna@vinodol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99"/>
  <sheetViews>
    <sheetView topLeftCell="A55" zoomScaleNormal="100" workbookViewId="0">
      <selection activeCell="G108" sqref="G108"/>
    </sheetView>
  </sheetViews>
  <sheetFormatPr defaultColWidth="47.85546875" defaultRowHeight="14.25" x14ac:dyDescent="0.25"/>
  <cols>
    <col min="1" max="1" width="31.7109375" style="2" customWidth="1"/>
    <col min="2" max="2" width="25.85546875" style="2" hidden="1" customWidth="1"/>
    <col min="3" max="3" width="21.7109375" style="2" hidden="1" customWidth="1"/>
    <col min="4" max="4" width="16.85546875" style="2" hidden="1" customWidth="1"/>
    <col min="5" max="5" width="23.7109375" style="2" hidden="1" customWidth="1"/>
    <col min="6" max="6" width="33.140625" style="2" hidden="1" customWidth="1"/>
    <col min="7" max="29" width="7.140625" style="2" bestFit="1" customWidth="1"/>
    <col min="30" max="35" width="7.7109375" style="2" bestFit="1" customWidth="1"/>
    <col min="36" max="38" width="8.28515625" style="2" bestFit="1" customWidth="1"/>
    <col min="39" max="39" width="7" style="2" bestFit="1" customWidth="1"/>
    <col min="40" max="16384" width="47.85546875" style="2"/>
  </cols>
  <sheetData>
    <row r="1" spans="1:39" s="73" customFormat="1" ht="17.25" x14ac:dyDescent="0.25">
      <c r="A1" s="76" t="s">
        <v>20</v>
      </c>
      <c r="B1" s="79" t="s">
        <v>65</v>
      </c>
      <c r="C1" s="79" t="s">
        <v>67</v>
      </c>
      <c r="D1" s="79" t="s">
        <v>0</v>
      </c>
      <c r="E1" s="77" t="s">
        <v>1</v>
      </c>
      <c r="F1" s="77" t="s">
        <v>2</v>
      </c>
      <c r="G1" s="80" t="s">
        <v>458</v>
      </c>
      <c r="H1" s="80" t="s">
        <v>459</v>
      </c>
      <c r="I1" s="80" t="s">
        <v>460</v>
      </c>
      <c r="J1" s="80" t="s">
        <v>461</v>
      </c>
      <c r="K1" s="80" t="s">
        <v>462</v>
      </c>
      <c r="L1" s="80" t="s">
        <v>463</v>
      </c>
      <c r="M1" s="80" t="s">
        <v>464</v>
      </c>
      <c r="N1" s="80" t="s">
        <v>465</v>
      </c>
      <c r="O1" s="80" t="s">
        <v>466</v>
      </c>
      <c r="P1" s="80" t="s">
        <v>467</v>
      </c>
      <c r="Q1" s="80" t="s">
        <v>468</v>
      </c>
      <c r="R1" s="80" t="s">
        <v>469</v>
      </c>
      <c r="S1" s="80" t="s">
        <v>470</v>
      </c>
      <c r="T1" s="80" t="s">
        <v>471</v>
      </c>
      <c r="U1" s="80" t="s">
        <v>472</v>
      </c>
      <c r="V1" s="80" t="s">
        <v>473</v>
      </c>
      <c r="W1" s="80" t="s">
        <v>474</v>
      </c>
      <c r="X1" s="80" t="s">
        <v>475</v>
      </c>
      <c r="Y1" s="80" t="s">
        <v>476</v>
      </c>
      <c r="Z1" s="80" t="s">
        <v>477</v>
      </c>
      <c r="AA1" s="80" t="s">
        <v>478</v>
      </c>
      <c r="AB1" s="80" t="s">
        <v>479</v>
      </c>
      <c r="AC1" s="80" t="s">
        <v>480</v>
      </c>
      <c r="AD1" s="80" t="s">
        <v>481</v>
      </c>
      <c r="AE1" s="80" t="s">
        <v>482</v>
      </c>
      <c r="AF1" s="80" t="s">
        <v>483</v>
      </c>
      <c r="AG1" s="80" t="s">
        <v>484</v>
      </c>
      <c r="AH1" s="80" t="s">
        <v>485</v>
      </c>
      <c r="AI1" s="80" t="s">
        <v>486</v>
      </c>
      <c r="AJ1" s="80" t="s">
        <v>487</v>
      </c>
      <c r="AK1" s="80" t="s">
        <v>488</v>
      </c>
      <c r="AL1" s="80" t="s">
        <v>489</v>
      </c>
      <c r="AM1" s="80" t="s">
        <v>1705</v>
      </c>
    </row>
    <row r="2" spans="1:39" s="73" customFormat="1" x14ac:dyDescent="0.25">
      <c r="A2" s="70"/>
      <c r="B2" s="70"/>
      <c r="C2" s="70"/>
      <c r="D2" s="70"/>
      <c r="E2" s="70"/>
      <c r="F2" s="70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175"/>
      <c r="AM2" s="70"/>
    </row>
    <row r="3" spans="1:39" s="69" customFormat="1" x14ac:dyDescent="0.25">
      <c r="A3" s="59"/>
      <c r="B3" s="59"/>
      <c r="C3" s="59"/>
      <c r="D3" s="59"/>
      <c r="E3" s="59"/>
      <c r="F3" s="59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3"/>
      <c r="AM3" s="182"/>
    </row>
    <row r="4" spans="1:39" s="73" customFormat="1" x14ac:dyDescent="0.25">
      <c r="A4" s="70"/>
      <c r="B4" s="70"/>
      <c r="C4" s="70"/>
      <c r="D4" s="70"/>
      <c r="E4" s="70"/>
      <c r="F4" s="70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5"/>
      <c r="AM4" s="184"/>
    </row>
    <row r="5" spans="1:39" x14ac:dyDescent="0.25">
      <c r="A5" s="6" t="s">
        <v>25</v>
      </c>
      <c r="B5" s="6" t="s">
        <v>66</v>
      </c>
      <c r="C5" s="6" t="s">
        <v>68</v>
      </c>
      <c r="D5" s="6"/>
      <c r="E5" s="6"/>
      <c r="F5" s="6"/>
      <c r="G5" s="50">
        <v>6.93</v>
      </c>
      <c r="H5" s="50">
        <v>6.93</v>
      </c>
      <c r="I5" s="50">
        <v>6.93</v>
      </c>
      <c r="J5" s="50">
        <v>6.93</v>
      </c>
      <c r="K5" s="50">
        <v>6.93</v>
      </c>
      <c r="L5" s="50">
        <v>6.93</v>
      </c>
      <c r="M5" s="50">
        <v>6.93</v>
      </c>
      <c r="N5" s="50">
        <v>6.93</v>
      </c>
      <c r="O5" s="50">
        <v>7.78</v>
      </c>
      <c r="P5" s="50">
        <v>11.24</v>
      </c>
      <c r="Q5" s="50">
        <v>11.24</v>
      </c>
      <c r="R5" s="50">
        <v>11.24</v>
      </c>
      <c r="S5" s="50">
        <v>11.24</v>
      </c>
      <c r="T5" s="50">
        <v>11.24</v>
      </c>
      <c r="U5" s="50">
        <v>11.24</v>
      </c>
      <c r="V5" s="50">
        <v>11.24</v>
      </c>
      <c r="W5" s="50">
        <v>11.64</v>
      </c>
      <c r="X5" s="50">
        <v>11.64</v>
      </c>
      <c r="Y5" s="50">
        <v>11.64</v>
      </c>
      <c r="Z5" s="50">
        <v>11.64</v>
      </c>
      <c r="AA5" s="50">
        <v>11.64</v>
      </c>
      <c r="AB5" s="50">
        <v>11.64</v>
      </c>
      <c r="AC5" s="50">
        <v>11.64</v>
      </c>
      <c r="AD5" s="50">
        <v>11.64</v>
      </c>
      <c r="AE5" s="50">
        <v>11.64</v>
      </c>
      <c r="AF5" s="50">
        <v>11.64</v>
      </c>
      <c r="AG5" s="50">
        <v>11.64</v>
      </c>
      <c r="AH5" s="50">
        <v>11.64</v>
      </c>
      <c r="AI5" s="50">
        <v>11.64</v>
      </c>
      <c r="AJ5" s="50">
        <v>11.64</v>
      </c>
      <c r="AK5" s="50">
        <v>11.79</v>
      </c>
      <c r="AL5" s="176">
        <v>12.29</v>
      </c>
      <c r="AM5" s="186"/>
    </row>
    <row r="6" spans="1:39" s="73" customFormat="1" x14ac:dyDescent="0.25">
      <c r="A6" s="70"/>
      <c r="B6" s="70"/>
      <c r="C6" s="70"/>
      <c r="D6" s="70"/>
      <c r="E6" s="70"/>
      <c r="F6" s="70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5"/>
      <c r="AM6" s="184"/>
    </row>
    <row r="7" spans="1:39" x14ac:dyDescent="0.25">
      <c r="A7" s="6" t="s">
        <v>26</v>
      </c>
      <c r="B7" s="6" t="s">
        <v>69</v>
      </c>
      <c r="C7" s="6" t="s">
        <v>70</v>
      </c>
      <c r="D7" s="6"/>
      <c r="E7" s="6"/>
      <c r="F7" s="6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50">
        <v>20</v>
      </c>
      <c r="AD7" s="50">
        <v>22</v>
      </c>
      <c r="AE7" s="50">
        <v>26</v>
      </c>
      <c r="AF7" s="50">
        <v>26</v>
      </c>
      <c r="AG7" s="50">
        <v>26</v>
      </c>
      <c r="AH7" s="50">
        <v>26</v>
      </c>
      <c r="AI7" s="50">
        <v>30</v>
      </c>
      <c r="AJ7" s="50">
        <v>36</v>
      </c>
      <c r="AK7" s="50">
        <v>36</v>
      </c>
      <c r="AL7" s="176">
        <v>36</v>
      </c>
      <c r="AM7" s="186"/>
    </row>
    <row r="8" spans="1:39" s="73" customFormat="1" x14ac:dyDescent="0.25">
      <c r="A8" s="70"/>
      <c r="B8" s="70"/>
      <c r="C8" s="70"/>
      <c r="D8" s="70"/>
      <c r="E8" s="70"/>
      <c r="F8" s="70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5"/>
      <c r="AM8" s="184"/>
    </row>
    <row r="9" spans="1:39" ht="28.5" x14ac:dyDescent="0.25">
      <c r="A9" s="6" t="s">
        <v>27</v>
      </c>
      <c r="B9" s="6" t="s">
        <v>72</v>
      </c>
      <c r="C9" s="6" t="s">
        <v>71</v>
      </c>
      <c r="D9" s="6"/>
      <c r="E9" s="92"/>
      <c r="F9" s="6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50">
        <v>12.975</v>
      </c>
      <c r="Z9" s="50">
        <v>12.975</v>
      </c>
      <c r="AA9" s="50">
        <v>12.975</v>
      </c>
      <c r="AB9" s="50">
        <v>12.975</v>
      </c>
      <c r="AC9" s="50">
        <v>12.975</v>
      </c>
      <c r="AD9" s="50">
        <v>12.975</v>
      </c>
      <c r="AE9" s="50">
        <v>12.975</v>
      </c>
      <c r="AF9" s="50">
        <v>12.975</v>
      </c>
      <c r="AG9" s="50">
        <v>13.675000000000001</v>
      </c>
      <c r="AH9" s="50">
        <v>13.675000000000001</v>
      </c>
      <c r="AI9" s="50">
        <v>13.675000000000001</v>
      </c>
      <c r="AJ9" s="50">
        <v>14.015000000000001</v>
      </c>
      <c r="AK9" s="50">
        <v>14.715</v>
      </c>
      <c r="AL9" s="176">
        <v>14.895</v>
      </c>
      <c r="AM9" s="186"/>
    </row>
    <row r="10" spans="1:39" s="73" customFormat="1" x14ac:dyDescent="0.25">
      <c r="A10" s="70"/>
      <c r="B10" s="70"/>
      <c r="C10" s="70"/>
      <c r="D10" s="70"/>
      <c r="E10" s="70"/>
      <c r="F10" s="70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5"/>
      <c r="AM10" s="184"/>
    </row>
    <row r="11" spans="1:39" ht="28.5" x14ac:dyDescent="0.25">
      <c r="A11" s="6" t="s">
        <v>28</v>
      </c>
      <c r="B11" s="6" t="s">
        <v>73</v>
      </c>
      <c r="C11" s="6" t="s">
        <v>74</v>
      </c>
      <c r="D11" s="6"/>
      <c r="E11" s="6"/>
      <c r="F11" s="6"/>
      <c r="G11" s="50">
        <v>43</v>
      </c>
      <c r="H11" s="50">
        <v>43</v>
      </c>
      <c r="I11" s="50">
        <v>43</v>
      </c>
      <c r="J11" s="50">
        <v>43</v>
      </c>
      <c r="K11" s="50">
        <v>43</v>
      </c>
      <c r="L11" s="50">
        <v>43</v>
      </c>
      <c r="M11" s="50">
        <v>43.2</v>
      </c>
      <c r="N11" s="50">
        <v>43.4</v>
      </c>
      <c r="O11" s="50">
        <v>43.6</v>
      </c>
      <c r="P11" s="50">
        <v>44</v>
      </c>
      <c r="Q11" s="50">
        <v>44.2</v>
      </c>
      <c r="R11" s="50">
        <v>44.5</v>
      </c>
      <c r="S11" s="50">
        <v>44.7</v>
      </c>
      <c r="T11" s="50">
        <v>44.9</v>
      </c>
      <c r="U11" s="50">
        <v>45.1</v>
      </c>
      <c r="V11" s="50">
        <v>45.4</v>
      </c>
      <c r="W11" s="50">
        <v>45.7</v>
      </c>
      <c r="X11" s="50">
        <v>46</v>
      </c>
      <c r="Y11" s="50">
        <v>46.2</v>
      </c>
      <c r="Z11" s="50">
        <v>46.6</v>
      </c>
      <c r="AA11" s="50">
        <v>47</v>
      </c>
      <c r="AB11" s="50">
        <v>47.5</v>
      </c>
      <c r="AC11" s="50">
        <v>47.9</v>
      </c>
      <c r="AD11" s="50">
        <v>48.2</v>
      </c>
      <c r="AE11" s="50">
        <v>48.7</v>
      </c>
      <c r="AF11" s="50">
        <v>49.2</v>
      </c>
      <c r="AG11" s="50">
        <v>49.8</v>
      </c>
      <c r="AH11" s="50">
        <v>51.5</v>
      </c>
      <c r="AI11" s="50">
        <v>52.7</v>
      </c>
      <c r="AJ11" s="50">
        <v>53.5</v>
      </c>
      <c r="AK11" s="50">
        <v>54.8</v>
      </c>
      <c r="AL11" s="176">
        <v>55.4</v>
      </c>
      <c r="AM11" s="186"/>
    </row>
    <row r="12" spans="1:39" s="73" customFormat="1" x14ac:dyDescent="0.25">
      <c r="A12" s="70"/>
      <c r="B12" s="70"/>
      <c r="C12" s="70"/>
      <c r="D12" s="70"/>
      <c r="E12" s="70"/>
      <c r="F12" s="70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5"/>
      <c r="AM12" s="184"/>
    </row>
    <row r="13" spans="1:39" x14ac:dyDescent="0.25">
      <c r="A13" s="1" t="s">
        <v>29</v>
      </c>
      <c r="B13" s="3" t="s">
        <v>75</v>
      </c>
      <c r="C13" s="1" t="s">
        <v>76</v>
      </c>
      <c r="D13" s="1"/>
      <c r="E13" s="1"/>
      <c r="F13" s="1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9"/>
      <c r="AM13" s="186"/>
    </row>
    <row r="14" spans="1:39" s="73" customFormat="1" x14ac:dyDescent="0.25">
      <c r="A14" s="70"/>
      <c r="B14" s="70"/>
      <c r="C14" s="70"/>
      <c r="D14" s="70"/>
      <c r="E14" s="70"/>
      <c r="F14" s="70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5"/>
      <c r="AM14" s="184"/>
    </row>
    <row r="15" spans="1:39" x14ac:dyDescent="0.25">
      <c r="A15" s="6" t="s">
        <v>30</v>
      </c>
      <c r="B15" s="6" t="s">
        <v>77</v>
      </c>
      <c r="C15" s="6" t="s">
        <v>78</v>
      </c>
      <c r="D15" s="6"/>
      <c r="E15" s="6"/>
      <c r="F15" s="6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90">
        <v>55.334000000000003</v>
      </c>
      <c r="AG15" s="190">
        <v>55.334000000000003</v>
      </c>
      <c r="AH15" s="190">
        <v>55.334000000000003</v>
      </c>
      <c r="AI15" s="190">
        <v>55.334000000000003</v>
      </c>
      <c r="AJ15" s="190">
        <v>55.334000000000003</v>
      </c>
      <c r="AK15" s="190">
        <v>55.334000000000003</v>
      </c>
      <c r="AL15" s="191">
        <v>55.334000000000003</v>
      </c>
      <c r="AM15" s="186"/>
    </row>
    <row r="16" spans="1:39" s="73" customFormat="1" x14ac:dyDescent="0.25">
      <c r="A16" s="70"/>
      <c r="B16" s="70"/>
      <c r="C16" s="70"/>
      <c r="D16" s="70"/>
      <c r="E16" s="70"/>
      <c r="F16" s="70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5"/>
      <c r="AM16" s="184"/>
    </row>
    <row r="17" spans="1:39" x14ac:dyDescent="0.25">
      <c r="A17" s="1" t="s">
        <v>31</v>
      </c>
      <c r="B17" s="3" t="s">
        <v>79</v>
      </c>
      <c r="C17" s="1" t="s">
        <v>80</v>
      </c>
      <c r="D17" s="1"/>
      <c r="E17" s="1"/>
      <c r="F17" s="1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9"/>
      <c r="AM17" s="186"/>
    </row>
    <row r="18" spans="1:39" s="73" customFormat="1" x14ac:dyDescent="0.25">
      <c r="A18" s="70"/>
      <c r="B18" s="70"/>
      <c r="C18" s="70"/>
      <c r="D18" s="70"/>
      <c r="E18" s="70"/>
      <c r="F18" s="70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5"/>
      <c r="AM18" s="184"/>
    </row>
    <row r="19" spans="1:39" x14ac:dyDescent="0.25">
      <c r="A19" s="6" t="s">
        <v>1702</v>
      </c>
      <c r="B19" s="6" t="s">
        <v>81</v>
      </c>
      <c r="C19" s="6" t="s">
        <v>82</v>
      </c>
      <c r="D19" s="6"/>
      <c r="E19" s="6"/>
      <c r="F19" s="6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50">
        <v>11.66</v>
      </c>
      <c r="AK19" s="50">
        <v>11.66</v>
      </c>
      <c r="AL19" s="176">
        <v>11.47</v>
      </c>
      <c r="AM19" s="186"/>
    </row>
    <row r="20" spans="1:39" s="73" customFormat="1" x14ac:dyDescent="0.25">
      <c r="A20" s="70"/>
      <c r="B20" s="70"/>
      <c r="C20" s="70"/>
      <c r="D20" s="70"/>
      <c r="E20" s="70"/>
      <c r="F20" s="70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5"/>
      <c r="AM20" s="184"/>
    </row>
    <row r="21" spans="1:39" x14ac:dyDescent="0.25">
      <c r="A21" s="6" t="s">
        <v>32</v>
      </c>
      <c r="B21" s="6" t="s">
        <v>83</v>
      </c>
      <c r="C21" s="6" t="s">
        <v>84</v>
      </c>
      <c r="D21" s="6"/>
      <c r="E21" s="6"/>
      <c r="F21" s="6"/>
      <c r="G21" s="187"/>
      <c r="H21" s="187"/>
      <c r="I21" s="187"/>
      <c r="J21" s="187"/>
      <c r="K21" s="187"/>
      <c r="L21" s="50">
        <v>0.3</v>
      </c>
      <c r="M21" s="50">
        <v>3.22</v>
      </c>
      <c r="N21" s="50">
        <v>3.22</v>
      </c>
      <c r="O21" s="50">
        <v>3.22</v>
      </c>
      <c r="P21" s="50">
        <v>3.22</v>
      </c>
      <c r="Q21" s="50">
        <v>5.52</v>
      </c>
      <c r="R21" s="50">
        <v>5.52</v>
      </c>
      <c r="S21" s="50">
        <v>5.52</v>
      </c>
      <c r="T21" s="50">
        <v>5.52</v>
      </c>
      <c r="U21" s="50">
        <v>12.72</v>
      </c>
      <c r="V21" s="50">
        <v>14.52</v>
      </c>
      <c r="W21" s="50">
        <v>17.02</v>
      </c>
      <c r="X21" s="50">
        <v>28.02</v>
      </c>
      <c r="Y21" s="50">
        <v>28.02</v>
      </c>
      <c r="Z21" s="50">
        <v>28.02</v>
      </c>
      <c r="AA21" s="50">
        <v>31.47</v>
      </c>
      <c r="AB21" s="50">
        <v>31.47</v>
      </c>
      <c r="AC21" s="50">
        <v>31.47</v>
      </c>
      <c r="AD21" s="50">
        <v>31.47</v>
      </c>
      <c r="AE21" s="50">
        <v>38.47</v>
      </c>
      <c r="AF21" s="50">
        <v>38.47</v>
      </c>
      <c r="AG21" s="50">
        <v>38.47</v>
      </c>
      <c r="AH21" s="50">
        <v>39.090000000000003</v>
      </c>
      <c r="AI21" s="50">
        <v>39.090000000000003</v>
      </c>
      <c r="AJ21" s="50">
        <v>39.89</v>
      </c>
      <c r="AK21" s="50">
        <v>42.82</v>
      </c>
      <c r="AL21" s="176">
        <v>42.82</v>
      </c>
      <c r="AM21" s="186"/>
    </row>
    <row r="22" spans="1:39" s="73" customFormat="1" x14ac:dyDescent="0.25">
      <c r="A22" s="70"/>
      <c r="B22" s="70"/>
      <c r="C22" s="70"/>
      <c r="D22" s="70"/>
      <c r="E22" s="70"/>
      <c r="F22" s="70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5"/>
      <c r="AM22" s="184"/>
    </row>
    <row r="23" spans="1:39" ht="28.5" x14ac:dyDescent="0.25">
      <c r="A23" s="6" t="s">
        <v>33</v>
      </c>
      <c r="B23" s="141" t="s">
        <v>85</v>
      </c>
      <c r="C23" s="6" t="s">
        <v>86</v>
      </c>
      <c r="D23" s="1"/>
      <c r="E23" s="6"/>
      <c r="F23" s="6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9"/>
      <c r="AM23" s="186"/>
    </row>
    <row r="24" spans="1:39" s="73" customFormat="1" x14ac:dyDescent="0.25">
      <c r="A24" s="70"/>
      <c r="B24" s="70"/>
      <c r="C24" s="70"/>
      <c r="D24" s="70"/>
      <c r="E24" s="70"/>
      <c r="F24" s="70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5"/>
      <c r="AM24" s="184"/>
    </row>
    <row r="25" spans="1:39" x14ac:dyDescent="0.25">
      <c r="A25" s="6" t="s">
        <v>34</v>
      </c>
      <c r="B25" s="6" t="s">
        <v>87</v>
      </c>
      <c r="C25" s="6" t="s">
        <v>88</v>
      </c>
      <c r="D25" s="6"/>
      <c r="E25" s="6"/>
      <c r="F25" s="6"/>
      <c r="G25" s="50">
        <v>28.79</v>
      </c>
      <c r="H25" s="50">
        <v>28.79</v>
      </c>
      <c r="I25" s="50">
        <v>28.79</v>
      </c>
      <c r="J25" s="50">
        <v>28.79</v>
      </c>
      <c r="K25" s="50">
        <v>28.79</v>
      </c>
      <c r="L25" s="50">
        <v>28.79</v>
      </c>
      <c r="M25" s="50">
        <v>28.79</v>
      </c>
      <c r="N25" s="50">
        <v>28.79</v>
      </c>
      <c r="O25" s="50">
        <v>28.79</v>
      </c>
      <c r="P25" s="50">
        <v>28.79</v>
      </c>
      <c r="Q25" s="50">
        <v>28.79</v>
      </c>
      <c r="R25" s="50">
        <v>28.79</v>
      </c>
      <c r="S25" s="50">
        <v>28.79</v>
      </c>
      <c r="T25" s="50">
        <v>28.79</v>
      </c>
      <c r="U25" s="50">
        <v>28.79</v>
      </c>
      <c r="V25" s="50">
        <v>28.79</v>
      </c>
      <c r="W25" s="50">
        <v>28.79</v>
      </c>
      <c r="X25" s="50">
        <v>28.79</v>
      </c>
      <c r="Y25" s="50">
        <v>28.79</v>
      </c>
      <c r="Z25" s="50">
        <v>28.79</v>
      </c>
      <c r="AA25" s="50">
        <v>28.79</v>
      </c>
      <c r="AB25" s="50">
        <v>28.79</v>
      </c>
      <c r="AC25" s="50">
        <v>28.79</v>
      </c>
      <c r="AD25" s="50">
        <v>28.79</v>
      </c>
      <c r="AE25" s="50">
        <v>28.79</v>
      </c>
      <c r="AF25" s="50">
        <v>28.79</v>
      </c>
      <c r="AG25" s="50">
        <v>28.79</v>
      </c>
      <c r="AH25" s="50">
        <v>28.79</v>
      </c>
      <c r="AI25" s="50">
        <v>28.79</v>
      </c>
      <c r="AJ25" s="50">
        <v>28.79</v>
      </c>
      <c r="AK25" s="50">
        <v>28.79</v>
      </c>
      <c r="AL25" s="176">
        <v>28.79</v>
      </c>
      <c r="AM25" s="186"/>
    </row>
    <row r="26" spans="1:39" s="73" customFormat="1" x14ac:dyDescent="0.25">
      <c r="A26" s="70"/>
      <c r="B26" s="70"/>
      <c r="C26" s="70"/>
      <c r="D26" s="70"/>
      <c r="E26" s="70"/>
      <c r="F26" s="70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5"/>
      <c r="AM26" s="184"/>
    </row>
    <row r="27" spans="1:39" x14ac:dyDescent="0.25">
      <c r="A27" s="6" t="s">
        <v>35</v>
      </c>
      <c r="B27" s="6" t="s">
        <v>89</v>
      </c>
      <c r="C27" s="6" t="s">
        <v>90</v>
      </c>
      <c r="D27" s="6"/>
      <c r="E27" s="6"/>
      <c r="F27" s="6"/>
      <c r="G27" s="187"/>
      <c r="H27" s="187"/>
      <c r="I27" s="187"/>
      <c r="J27" s="187"/>
      <c r="K27" s="187"/>
      <c r="L27" s="187"/>
      <c r="M27" s="187"/>
      <c r="N27" s="187"/>
      <c r="O27" s="187"/>
      <c r="P27" s="50">
        <v>8.1199999999999992</v>
      </c>
      <c r="Q27" s="50">
        <v>8.1199999999999992</v>
      </c>
      <c r="R27" s="50">
        <v>9</v>
      </c>
      <c r="S27" s="50">
        <v>9</v>
      </c>
      <c r="T27" s="50">
        <v>9</v>
      </c>
      <c r="U27" s="50">
        <v>11.5</v>
      </c>
      <c r="V27" s="50">
        <v>12.7</v>
      </c>
      <c r="W27" s="50">
        <v>12.7</v>
      </c>
      <c r="X27" s="50">
        <v>13.1</v>
      </c>
      <c r="Y27" s="50">
        <v>13.1</v>
      </c>
      <c r="Z27" s="50">
        <v>14.5</v>
      </c>
      <c r="AA27" s="50">
        <v>14.5</v>
      </c>
      <c r="AB27" s="50">
        <v>14.5</v>
      </c>
      <c r="AC27" s="50">
        <v>15.4</v>
      </c>
      <c r="AD27" s="50">
        <v>16.899999999999999</v>
      </c>
      <c r="AE27" s="50">
        <v>18.3</v>
      </c>
      <c r="AF27" s="50">
        <v>18.3</v>
      </c>
      <c r="AG27" s="50">
        <v>18.3</v>
      </c>
      <c r="AH27" s="50">
        <v>18.3</v>
      </c>
      <c r="AI27" s="50">
        <v>19.399999999999999</v>
      </c>
      <c r="AJ27" s="50">
        <v>20.93</v>
      </c>
      <c r="AK27" s="50">
        <v>20.93</v>
      </c>
      <c r="AL27" s="176">
        <v>20.93</v>
      </c>
      <c r="AM27" s="186"/>
    </row>
    <row r="28" spans="1:39" s="73" customFormat="1" x14ac:dyDescent="0.25">
      <c r="A28" s="70"/>
      <c r="B28" s="70"/>
      <c r="C28" s="70"/>
      <c r="D28" s="70"/>
      <c r="E28" s="70"/>
      <c r="F28" s="70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5"/>
      <c r="AM28" s="184"/>
    </row>
    <row r="29" spans="1:39" ht="28.5" x14ac:dyDescent="0.25">
      <c r="A29" s="6" t="s">
        <v>36</v>
      </c>
      <c r="B29" s="6" t="s">
        <v>91</v>
      </c>
      <c r="C29" s="6" t="s">
        <v>91</v>
      </c>
      <c r="D29" s="6"/>
      <c r="E29" s="6"/>
      <c r="F29" s="6"/>
      <c r="G29" s="50">
        <v>29.064</v>
      </c>
      <c r="H29" s="50">
        <v>29.064</v>
      </c>
      <c r="I29" s="50">
        <v>29.064</v>
      </c>
      <c r="J29" s="50">
        <v>29.064</v>
      </c>
      <c r="K29" s="50">
        <v>29.064</v>
      </c>
      <c r="L29" s="50">
        <v>29.064</v>
      </c>
      <c r="M29" s="50">
        <v>29.064</v>
      </c>
      <c r="N29" s="50">
        <v>29.064</v>
      </c>
      <c r="O29" s="50">
        <v>29.064</v>
      </c>
      <c r="P29" s="50">
        <v>29.064</v>
      </c>
      <c r="Q29" s="50">
        <v>29.06</v>
      </c>
      <c r="R29" s="50">
        <v>29.064</v>
      </c>
      <c r="S29" s="50">
        <v>30.06</v>
      </c>
      <c r="T29" s="50">
        <v>30.06</v>
      </c>
      <c r="U29" s="50">
        <v>30.06</v>
      </c>
      <c r="V29" s="50">
        <v>30.06</v>
      </c>
      <c r="W29" s="50">
        <v>30.06</v>
      </c>
      <c r="X29" s="50">
        <v>30.06</v>
      </c>
      <c r="Y29" s="50">
        <v>30.06</v>
      </c>
      <c r="Z29" s="50">
        <v>30.06</v>
      </c>
      <c r="AA29" s="50">
        <v>30.06</v>
      </c>
      <c r="AB29" s="50">
        <v>30.06</v>
      </c>
      <c r="AC29" s="50">
        <v>30.06</v>
      </c>
      <c r="AD29" s="50">
        <v>30.06</v>
      </c>
      <c r="AE29" s="50">
        <v>30.06</v>
      </c>
      <c r="AF29" s="50">
        <v>30.06</v>
      </c>
      <c r="AG29" s="50">
        <v>30.06</v>
      </c>
      <c r="AH29" s="50">
        <v>30.06</v>
      </c>
      <c r="AI29" s="50">
        <v>30.06</v>
      </c>
      <c r="AJ29" s="50">
        <v>31.26</v>
      </c>
      <c r="AK29" s="50">
        <v>31.52</v>
      </c>
      <c r="AL29" s="176">
        <v>31.6</v>
      </c>
      <c r="AM29" s="186"/>
    </row>
    <row r="30" spans="1:39" s="73" customFormat="1" x14ac:dyDescent="0.25">
      <c r="A30" s="70"/>
      <c r="B30" s="70"/>
      <c r="C30" s="70"/>
      <c r="D30" s="70"/>
      <c r="E30" s="70"/>
      <c r="F30" s="70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5"/>
      <c r="AM30" s="184"/>
    </row>
    <row r="31" spans="1:39" x14ac:dyDescent="0.25">
      <c r="A31" s="6" t="s">
        <v>37</v>
      </c>
      <c r="B31" s="6" t="s">
        <v>92</v>
      </c>
      <c r="C31" s="6" t="s">
        <v>1773</v>
      </c>
      <c r="D31" s="6"/>
      <c r="E31" s="6"/>
      <c r="F31" s="6"/>
      <c r="G31" s="187"/>
      <c r="H31" s="187"/>
      <c r="I31" s="187"/>
      <c r="J31" s="187"/>
      <c r="K31" s="187"/>
      <c r="L31" s="50">
        <f>M31-1.3</f>
        <v>62.099999999999994</v>
      </c>
      <c r="M31" s="50">
        <f>N31-0.7</f>
        <v>63.399999999999991</v>
      </c>
      <c r="N31" s="50">
        <f>O31-3.1</f>
        <v>64.099999999999994</v>
      </c>
      <c r="O31" s="50">
        <f>P31-3.1</f>
        <v>67.199999999999989</v>
      </c>
      <c r="P31" s="50">
        <f>Q31-1.1</f>
        <v>70.299999999999983</v>
      </c>
      <c r="Q31" s="50">
        <f>R31-0.7</f>
        <v>71.399999999999977</v>
      </c>
      <c r="R31" s="50">
        <f>S31</f>
        <v>72.09999999999998</v>
      </c>
      <c r="S31" s="50">
        <f>T31</f>
        <v>72.09999999999998</v>
      </c>
      <c r="T31" s="50">
        <f>U31-1.2</f>
        <v>72.09999999999998</v>
      </c>
      <c r="U31" s="50">
        <f>V31-0.2</f>
        <v>73.299999999999983</v>
      </c>
      <c r="V31" s="50">
        <f>W31-0.7</f>
        <v>73.499999999999986</v>
      </c>
      <c r="W31" s="50">
        <f>X31-0.4</f>
        <v>74.199999999999989</v>
      </c>
      <c r="X31" s="50">
        <f>Y31-0.6</f>
        <v>74.599999999999994</v>
      </c>
      <c r="Y31" s="50">
        <f>Z31-0.54</f>
        <v>75.199999999999989</v>
      </c>
      <c r="Z31" s="50">
        <f>AA31</f>
        <v>75.739999999999995</v>
      </c>
      <c r="AA31" s="50">
        <f>AB31-4</f>
        <v>75.739999999999995</v>
      </c>
      <c r="AB31" s="50">
        <v>79.739999999999995</v>
      </c>
      <c r="AC31" s="50">
        <f>AB31+2.3</f>
        <v>82.039999999999992</v>
      </c>
      <c r="AD31" s="50">
        <f>AC31+2.4</f>
        <v>84.44</v>
      </c>
      <c r="AE31" s="50">
        <v>84.44</v>
      </c>
      <c r="AF31" s="50">
        <f>AE31+0.8</f>
        <v>85.24</v>
      </c>
      <c r="AG31" s="50">
        <f>AF31+1.1</f>
        <v>86.339999999999989</v>
      </c>
      <c r="AH31" s="50">
        <f>AG31+0.3</f>
        <v>86.639999999999986</v>
      </c>
      <c r="AI31" s="50">
        <v>86.34</v>
      </c>
      <c r="AJ31" s="50">
        <v>86.34</v>
      </c>
      <c r="AK31" s="50">
        <f>AJ31+0.6</f>
        <v>86.94</v>
      </c>
      <c r="AL31" s="176">
        <v>86.94</v>
      </c>
      <c r="AM31" s="186"/>
    </row>
    <row r="32" spans="1:39" s="73" customFormat="1" x14ac:dyDescent="0.25">
      <c r="A32" s="70"/>
      <c r="B32" s="70"/>
      <c r="C32" s="70"/>
      <c r="D32" s="70"/>
      <c r="E32" s="70"/>
      <c r="F32" s="70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5"/>
      <c r="AM32" s="184"/>
    </row>
    <row r="33" spans="1:39" ht="28.5" x14ac:dyDescent="0.25">
      <c r="A33" s="1" t="s">
        <v>38</v>
      </c>
      <c r="B33" s="143" t="s">
        <v>1807</v>
      </c>
      <c r="C33" s="1" t="s">
        <v>93</v>
      </c>
      <c r="D33" s="1"/>
      <c r="E33" s="1"/>
      <c r="F33" s="1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9"/>
      <c r="AM33" s="186"/>
    </row>
    <row r="34" spans="1:39" s="73" customFormat="1" x14ac:dyDescent="0.25">
      <c r="A34" s="70"/>
      <c r="B34" s="70"/>
      <c r="C34" s="70"/>
      <c r="D34" s="70"/>
      <c r="E34" s="70"/>
      <c r="F34" s="70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  <c r="AL34" s="185"/>
      <c r="AM34" s="184"/>
    </row>
    <row r="35" spans="1:39" x14ac:dyDescent="0.25">
      <c r="A35" s="6" t="s">
        <v>39</v>
      </c>
      <c r="B35" s="6" t="s">
        <v>94</v>
      </c>
      <c r="C35" s="6" t="s">
        <v>95</v>
      </c>
      <c r="D35" s="6"/>
      <c r="E35" s="6"/>
      <c r="F35" s="6"/>
      <c r="G35" s="50">
        <v>9.41</v>
      </c>
      <c r="H35" s="50">
        <v>9.41</v>
      </c>
      <c r="I35" s="50">
        <v>9.41</v>
      </c>
      <c r="J35" s="50">
        <v>9.41</v>
      </c>
      <c r="K35" s="50">
        <v>9.41</v>
      </c>
      <c r="L35" s="50">
        <v>9.41</v>
      </c>
      <c r="M35" s="50">
        <v>9.41</v>
      </c>
      <c r="N35" s="50">
        <v>9.41</v>
      </c>
      <c r="O35" s="50">
        <v>13.5</v>
      </c>
      <c r="P35" s="50">
        <v>13.5</v>
      </c>
      <c r="Q35" s="50">
        <v>13.5</v>
      </c>
      <c r="R35" s="50">
        <v>13.5</v>
      </c>
      <c r="S35" s="50">
        <v>13.5</v>
      </c>
      <c r="T35" s="50">
        <v>13.5</v>
      </c>
      <c r="U35" s="50">
        <v>13.5</v>
      </c>
      <c r="V35" s="50">
        <v>15.9</v>
      </c>
      <c r="W35" s="50">
        <v>15.9</v>
      </c>
      <c r="X35" s="50">
        <v>15.9</v>
      </c>
      <c r="Y35" s="50">
        <v>15.9</v>
      </c>
      <c r="Z35" s="50">
        <v>15.9</v>
      </c>
      <c r="AA35" s="50">
        <v>15.9</v>
      </c>
      <c r="AB35" s="50">
        <v>15.9</v>
      </c>
      <c r="AC35" s="50">
        <v>15.9</v>
      </c>
      <c r="AD35" s="50">
        <v>15.9</v>
      </c>
      <c r="AE35" s="50">
        <v>15.9</v>
      </c>
      <c r="AF35" s="50">
        <v>15.9</v>
      </c>
      <c r="AG35" s="50">
        <v>15.9</v>
      </c>
      <c r="AH35" s="50">
        <v>16.3</v>
      </c>
      <c r="AI35" s="50">
        <v>16.3</v>
      </c>
      <c r="AJ35" s="50">
        <v>16.3</v>
      </c>
      <c r="AK35" s="50">
        <v>16.3</v>
      </c>
      <c r="AL35" s="176">
        <v>16.3</v>
      </c>
      <c r="AM35" s="186"/>
    </row>
    <row r="36" spans="1:39" s="73" customFormat="1" x14ac:dyDescent="0.25">
      <c r="A36" s="70"/>
      <c r="B36" s="70"/>
      <c r="C36" s="70"/>
      <c r="D36" s="70"/>
      <c r="E36" s="70"/>
      <c r="F36" s="70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5"/>
      <c r="AM36" s="184"/>
    </row>
    <row r="37" spans="1:39" x14ac:dyDescent="0.25">
      <c r="A37" s="6" t="s">
        <v>40</v>
      </c>
      <c r="B37" s="6" t="s">
        <v>96</v>
      </c>
      <c r="C37" s="6" t="s">
        <v>97</v>
      </c>
      <c r="D37" s="6"/>
      <c r="E37" s="6"/>
      <c r="F37" s="6"/>
      <c r="G37" s="50">
        <v>14.7</v>
      </c>
      <c r="H37" s="50">
        <v>14.7</v>
      </c>
      <c r="I37" s="50">
        <v>14.7</v>
      </c>
      <c r="J37" s="50">
        <v>14.7</v>
      </c>
      <c r="K37" s="50">
        <v>14.8</v>
      </c>
      <c r="L37" s="50">
        <v>14.8</v>
      </c>
      <c r="M37" s="50">
        <v>14.8</v>
      </c>
      <c r="N37" s="50">
        <v>14.95</v>
      </c>
      <c r="O37" s="50">
        <v>15.3</v>
      </c>
      <c r="P37" s="50">
        <v>15.3</v>
      </c>
      <c r="Q37" s="50">
        <v>15.3</v>
      </c>
      <c r="R37" s="50">
        <v>15.5</v>
      </c>
      <c r="S37" s="50">
        <v>15.5</v>
      </c>
      <c r="T37" s="50">
        <v>15.5</v>
      </c>
      <c r="U37" s="50">
        <v>16.350000000000001</v>
      </c>
      <c r="V37" s="50">
        <v>16.350000000000001</v>
      </c>
      <c r="W37" s="50">
        <v>16.350000000000001</v>
      </c>
      <c r="X37" s="50">
        <v>16.5</v>
      </c>
      <c r="Y37" s="50">
        <v>16.899999999999999</v>
      </c>
      <c r="Z37" s="50">
        <v>16.899999999999999</v>
      </c>
      <c r="AA37" s="50">
        <v>16.899999999999999</v>
      </c>
      <c r="AB37" s="50">
        <v>17.100000000000001</v>
      </c>
      <c r="AC37" s="50">
        <v>17.100000000000001</v>
      </c>
      <c r="AD37" s="50">
        <v>18.3</v>
      </c>
      <c r="AE37" s="50">
        <v>18.5</v>
      </c>
      <c r="AF37" s="50">
        <v>18.5</v>
      </c>
      <c r="AG37" s="50">
        <v>18.5</v>
      </c>
      <c r="AH37" s="50">
        <v>19.149999999999999</v>
      </c>
      <c r="AI37" s="50">
        <v>19.760000000000002</v>
      </c>
      <c r="AJ37" s="50">
        <v>19.760000000000002</v>
      </c>
      <c r="AK37" s="50">
        <v>21.66</v>
      </c>
      <c r="AL37" s="176">
        <v>22.01</v>
      </c>
      <c r="AM37" s="186"/>
    </row>
    <row r="38" spans="1:39" s="73" customFormat="1" x14ac:dyDescent="0.25">
      <c r="A38" s="70"/>
      <c r="B38" s="70"/>
      <c r="C38" s="70"/>
      <c r="D38" s="70"/>
      <c r="E38" s="70"/>
      <c r="F38" s="70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5"/>
      <c r="AM38" s="184"/>
    </row>
    <row r="39" spans="1:39" ht="28.5" x14ac:dyDescent="0.25">
      <c r="A39" s="6" t="s">
        <v>41</v>
      </c>
      <c r="B39" s="6" t="s">
        <v>98</v>
      </c>
      <c r="C39" s="6" t="s">
        <v>99</v>
      </c>
      <c r="D39" s="6"/>
      <c r="E39" s="6"/>
      <c r="F39" s="6"/>
      <c r="G39" s="187"/>
      <c r="H39" s="187"/>
      <c r="I39" s="187"/>
      <c r="J39" s="187"/>
      <c r="K39" s="187"/>
      <c r="L39" s="50">
        <v>3</v>
      </c>
      <c r="M39" s="50">
        <v>5</v>
      </c>
      <c r="N39" s="50">
        <v>6</v>
      </c>
      <c r="O39" s="50">
        <v>8</v>
      </c>
      <c r="P39" s="50">
        <v>10</v>
      </c>
      <c r="Q39" s="50">
        <v>11</v>
      </c>
      <c r="R39" s="50">
        <v>13</v>
      </c>
      <c r="S39" s="50">
        <v>14</v>
      </c>
      <c r="T39" s="50">
        <v>15</v>
      </c>
      <c r="U39" s="50">
        <v>18</v>
      </c>
      <c r="V39" s="50">
        <v>19</v>
      </c>
      <c r="W39" s="50">
        <v>19</v>
      </c>
      <c r="X39" s="50">
        <v>20</v>
      </c>
      <c r="Y39" s="50">
        <v>21</v>
      </c>
      <c r="Z39" s="50">
        <v>21</v>
      </c>
      <c r="AA39" s="50">
        <v>22</v>
      </c>
      <c r="AB39" s="50">
        <v>23</v>
      </c>
      <c r="AC39" s="50">
        <v>23</v>
      </c>
      <c r="AD39" s="50">
        <v>25</v>
      </c>
      <c r="AE39" s="50">
        <v>26</v>
      </c>
      <c r="AF39" s="50">
        <v>26</v>
      </c>
      <c r="AG39" s="50">
        <v>28</v>
      </c>
      <c r="AH39" s="50">
        <v>29</v>
      </c>
      <c r="AI39" s="50">
        <v>30</v>
      </c>
      <c r="AJ39" s="50">
        <v>31</v>
      </c>
      <c r="AK39" s="50">
        <v>32</v>
      </c>
      <c r="AL39" s="176">
        <v>32</v>
      </c>
      <c r="AM39" s="186"/>
    </row>
    <row r="40" spans="1:39" s="73" customFormat="1" x14ac:dyDescent="0.25">
      <c r="A40" s="70"/>
      <c r="B40" s="70"/>
      <c r="C40" s="70"/>
      <c r="D40" s="70"/>
      <c r="E40" s="70"/>
      <c r="F40" s="70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  <c r="AL40" s="185"/>
      <c r="AM40" s="184"/>
    </row>
    <row r="41" spans="1:39" x14ac:dyDescent="0.25">
      <c r="A41" s="6" t="s">
        <v>42</v>
      </c>
      <c r="B41" s="6" t="s">
        <v>100</v>
      </c>
      <c r="C41" s="6" t="s">
        <v>101</v>
      </c>
      <c r="D41" s="6"/>
      <c r="E41" s="6"/>
      <c r="F41" s="6"/>
      <c r="G41" s="50">
        <v>25.47</v>
      </c>
      <c r="H41" s="50">
        <v>25.47</v>
      </c>
      <c r="I41" s="50">
        <v>25.47</v>
      </c>
      <c r="J41" s="50">
        <v>25.47</v>
      </c>
      <c r="K41" s="50">
        <v>25.47</v>
      </c>
      <c r="L41" s="50">
        <v>25.47</v>
      </c>
      <c r="M41" s="50">
        <v>25.92</v>
      </c>
      <c r="N41" s="50">
        <v>26.57</v>
      </c>
      <c r="O41" s="50">
        <v>26.66</v>
      </c>
      <c r="P41" s="50">
        <v>26.86</v>
      </c>
      <c r="Q41" s="50">
        <v>26.86</v>
      </c>
      <c r="R41" s="50">
        <v>27.36</v>
      </c>
      <c r="S41" s="50">
        <v>27.72</v>
      </c>
      <c r="T41" s="50">
        <v>28.18</v>
      </c>
      <c r="U41" s="50">
        <v>28.84</v>
      </c>
      <c r="V41" s="50">
        <v>29.62</v>
      </c>
      <c r="W41" s="50">
        <v>30.78</v>
      </c>
      <c r="X41" s="50">
        <v>33.97</v>
      </c>
      <c r="Y41" s="50">
        <v>34.200000000000003</v>
      </c>
      <c r="Z41" s="50">
        <v>35.6</v>
      </c>
      <c r="AA41" s="50">
        <v>35.81</v>
      </c>
      <c r="AB41" s="50">
        <v>36.270000000000003</v>
      </c>
      <c r="AC41" s="50">
        <v>37.92</v>
      </c>
      <c r="AD41" s="50">
        <v>39.5</v>
      </c>
      <c r="AE41" s="50">
        <v>40.6</v>
      </c>
      <c r="AF41" s="50">
        <v>41.52</v>
      </c>
      <c r="AG41" s="50">
        <v>41.83</v>
      </c>
      <c r="AH41" s="50">
        <v>43.98</v>
      </c>
      <c r="AI41" s="50">
        <v>52</v>
      </c>
      <c r="AJ41" s="50">
        <v>54.73</v>
      </c>
      <c r="AK41" s="50">
        <v>58.17</v>
      </c>
      <c r="AL41" s="176">
        <v>60.25</v>
      </c>
      <c r="AM41" s="186"/>
    </row>
    <row r="42" spans="1:39" s="73" customFormat="1" x14ac:dyDescent="0.25">
      <c r="A42" s="70"/>
      <c r="B42" s="70"/>
      <c r="C42" s="70"/>
      <c r="D42" s="70"/>
      <c r="E42" s="70"/>
      <c r="F42" s="70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5"/>
      <c r="AM42" s="184"/>
    </row>
    <row r="43" spans="1:39" x14ac:dyDescent="0.25">
      <c r="A43" s="1" t="s">
        <v>43</v>
      </c>
      <c r="B43" s="3" t="s">
        <v>102</v>
      </c>
      <c r="C43" s="1" t="s">
        <v>103</v>
      </c>
      <c r="D43" s="1"/>
      <c r="E43" s="1"/>
      <c r="F43" s="1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9"/>
      <c r="AM43" s="186"/>
    </row>
    <row r="44" spans="1:39" s="73" customFormat="1" x14ac:dyDescent="0.25">
      <c r="A44" s="70"/>
      <c r="B44" s="70"/>
      <c r="C44" s="70"/>
      <c r="D44" s="70"/>
      <c r="E44" s="70"/>
      <c r="F44" s="70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5"/>
      <c r="AM44" s="184"/>
    </row>
    <row r="45" spans="1:39" ht="28.5" x14ac:dyDescent="0.25">
      <c r="A45" s="6" t="s">
        <v>44</v>
      </c>
      <c r="B45" s="6" t="s">
        <v>104</v>
      </c>
      <c r="C45" s="6" t="s">
        <v>105</v>
      </c>
      <c r="D45" s="6"/>
      <c r="E45" s="6"/>
      <c r="F45" s="6"/>
      <c r="G45" s="50">
        <v>15.981999999999999</v>
      </c>
      <c r="H45" s="50">
        <v>15.981999999999999</v>
      </c>
      <c r="I45" s="50">
        <v>15.981999999999999</v>
      </c>
      <c r="J45" s="50">
        <v>15.981999999999999</v>
      </c>
      <c r="K45" s="50">
        <v>15.981999999999999</v>
      </c>
      <c r="L45" s="50">
        <v>15.981999999999999</v>
      </c>
      <c r="M45" s="50">
        <v>15.981999999999999</v>
      </c>
      <c r="N45" s="50">
        <v>15.981999999999999</v>
      </c>
      <c r="O45" s="50">
        <v>15.981999999999999</v>
      </c>
      <c r="P45" s="50">
        <v>15.981999999999999</v>
      </c>
      <c r="Q45" s="50">
        <v>15.981999999999999</v>
      </c>
      <c r="R45" s="50">
        <v>15.981999999999999</v>
      </c>
      <c r="S45" s="50">
        <v>15.981999999999999</v>
      </c>
      <c r="T45" s="50">
        <v>15.981999999999999</v>
      </c>
      <c r="U45" s="50">
        <v>15.981999999999999</v>
      </c>
      <c r="V45" s="50">
        <v>15.981999999999999</v>
      </c>
      <c r="W45" s="50">
        <v>15.981999999999999</v>
      </c>
      <c r="X45" s="50">
        <v>15.981999999999999</v>
      </c>
      <c r="Y45" s="50">
        <v>15.981999999999999</v>
      </c>
      <c r="Z45" s="50">
        <v>15.981999999999999</v>
      </c>
      <c r="AA45" s="50">
        <v>15.981999999999999</v>
      </c>
      <c r="AB45" s="50">
        <v>15.981999999999999</v>
      </c>
      <c r="AC45" s="50">
        <v>15.981999999999999</v>
      </c>
      <c r="AD45" s="50">
        <v>15.981999999999999</v>
      </c>
      <c r="AE45" s="50">
        <v>15.981999999999999</v>
      </c>
      <c r="AF45" s="50">
        <v>15.981999999999999</v>
      </c>
      <c r="AG45" s="50">
        <v>15.981999999999999</v>
      </c>
      <c r="AH45" s="50">
        <v>15.981999999999999</v>
      </c>
      <c r="AI45" s="50">
        <v>15.981999999999999</v>
      </c>
      <c r="AJ45" s="50">
        <v>15.981999999999999</v>
      </c>
      <c r="AK45" s="50">
        <v>16.439</v>
      </c>
      <c r="AL45" s="176">
        <v>16.664000000000001</v>
      </c>
      <c r="AM45" s="186"/>
    </row>
    <row r="46" spans="1:39" s="73" customFormat="1" x14ac:dyDescent="0.25">
      <c r="A46" s="70"/>
      <c r="B46" s="70"/>
      <c r="C46" s="70"/>
      <c r="D46" s="70"/>
      <c r="E46" s="70"/>
      <c r="F46" s="70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5"/>
      <c r="AM46" s="184"/>
    </row>
    <row r="47" spans="1:39" x14ac:dyDescent="0.25">
      <c r="A47" s="6" t="s">
        <v>45</v>
      </c>
      <c r="B47" s="141" t="s">
        <v>106</v>
      </c>
      <c r="C47" s="6" t="s">
        <v>107</v>
      </c>
      <c r="D47" s="1"/>
      <c r="E47" s="6"/>
      <c r="F47" s="6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9"/>
      <c r="AM47" s="186"/>
    </row>
    <row r="48" spans="1:39" s="73" customFormat="1" x14ac:dyDescent="0.25">
      <c r="A48" s="70"/>
      <c r="B48" s="70"/>
      <c r="C48" s="70"/>
      <c r="D48" s="70"/>
      <c r="E48" s="70"/>
      <c r="F48" s="70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  <c r="AK48" s="184"/>
      <c r="AL48" s="185"/>
      <c r="AM48" s="184"/>
    </row>
    <row r="49" spans="1:39" x14ac:dyDescent="0.25">
      <c r="A49" s="6" t="s">
        <v>46</v>
      </c>
      <c r="B49" s="6" t="s">
        <v>108</v>
      </c>
      <c r="C49" s="93" t="s">
        <v>109</v>
      </c>
      <c r="D49" s="6"/>
      <c r="E49" s="6"/>
      <c r="F49" s="6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50">
        <v>36.67</v>
      </c>
      <c r="AI49" s="50">
        <v>36.67</v>
      </c>
      <c r="AJ49" s="50">
        <v>39.67</v>
      </c>
      <c r="AK49" s="50">
        <v>44.23</v>
      </c>
      <c r="AL49" s="176">
        <v>44.234000000000002</v>
      </c>
      <c r="AM49" s="186"/>
    </row>
    <row r="50" spans="1:39" s="73" customFormat="1" x14ac:dyDescent="0.25">
      <c r="A50" s="70"/>
      <c r="B50" s="70"/>
      <c r="C50" s="70"/>
      <c r="D50" s="70"/>
      <c r="E50" s="70"/>
      <c r="F50" s="70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  <c r="AL50" s="185"/>
      <c r="AM50" s="184"/>
    </row>
    <row r="51" spans="1:39" x14ac:dyDescent="0.25">
      <c r="A51" s="6" t="s">
        <v>47</v>
      </c>
      <c r="B51" s="6" t="s">
        <v>111</v>
      </c>
      <c r="C51" s="6" t="s">
        <v>110</v>
      </c>
      <c r="D51" s="6"/>
      <c r="E51" s="6"/>
      <c r="F51" s="6"/>
      <c r="G51" s="50">
        <v>35.24</v>
      </c>
      <c r="H51" s="50">
        <v>38.56</v>
      </c>
      <c r="I51" s="50">
        <v>39.94</v>
      </c>
      <c r="J51" s="50">
        <v>43.31</v>
      </c>
      <c r="K51" s="50">
        <v>44.55</v>
      </c>
      <c r="L51" s="50">
        <v>48.77</v>
      </c>
      <c r="M51" s="50">
        <v>53.07</v>
      </c>
      <c r="N51" s="50">
        <v>57.37</v>
      </c>
      <c r="O51" s="50">
        <v>64.94</v>
      </c>
      <c r="P51" s="50">
        <v>68.39</v>
      </c>
      <c r="Q51" s="50">
        <v>77.069999999999993</v>
      </c>
      <c r="R51" s="50">
        <v>84.86</v>
      </c>
      <c r="S51" s="50">
        <v>91.21</v>
      </c>
      <c r="T51" s="50">
        <v>93.42</v>
      </c>
      <c r="U51" s="50">
        <v>98.38</v>
      </c>
      <c r="V51" s="50">
        <v>110.97</v>
      </c>
      <c r="W51" s="50">
        <v>109.62</v>
      </c>
      <c r="X51" s="50">
        <v>116.84</v>
      </c>
      <c r="Y51" s="50">
        <v>119.2</v>
      </c>
      <c r="Z51" s="50">
        <v>121.84</v>
      </c>
      <c r="AA51" s="50">
        <v>122.76</v>
      </c>
      <c r="AB51" s="50">
        <v>123.77</v>
      </c>
      <c r="AC51" s="50">
        <v>124.12</v>
      </c>
      <c r="AD51" s="50" t="s">
        <v>1808</v>
      </c>
      <c r="AE51" s="50">
        <v>213.24</v>
      </c>
      <c r="AF51" s="50">
        <v>213.5</v>
      </c>
      <c r="AG51" s="50">
        <v>213.95</v>
      </c>
      <c r="AH51" s="50">
        <v>214.25</v>
      </c>
      <c r="AI51" s="50">
        <v>215.57</v>
      </c>
      <c r="AJ51" s="50">
        <v>216.13</v>
      </c>
      <c r="AK51" s="50">
        <v>217.7</v>
      </c>
      <c r="AL51" s="176">
        <v>218.46</v>
      </c>
      <c r="AM51" s="186"/>
    </row>
    <row r="52" spans="1:39" s="73" customFormat="1" x14ac:dyDescent="0.25">
      <c r="A52" s="70"/>
      <c r="B52" s="70"/>
      <c r="C52" s="70"/>
      <c r="D52" s="70"/>
      <c r="E52" s="70"/>
      <c r="F52" s="70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5"/>
      <c r="AM52" s="184"/>
    </row>
    <row r="53" spans="1:39" x14ac:dyDescent="0.25">
      <c r="A53" s="6" t="s">
        <v>48</v>
      </c>
      <c r="B53" s="6" t="s">
        <v>112</v>
      </c>
      <c r="C53" s="6" t="s">
        <v>113</v>
      </c>
      <c r="D53" s="6"/>
      <c r="E53" s="6"/>
      <c r="F53" s="6"/>
      <c r="G53" s="50">
        <v>53.68</v>
      </c>
      <c r="H53" s="50">
        <v>53.68</v>
      </c>
      <c r="I53" s="50">
        <v>53.68</v>
      </c>
      <c r="J53" s="50">
        <v>53.68</v>
      </c>
      <c r="K53" s="50">
        <v>53.68</v>
      </c>
      <c r="L53" s="50">
        <v>53.68</v>
      </c>
      <c r="M53" s="50">
        <v>53.68</v>
      </c>
      <c r="N53" s="50">
        <v>53.68</v>
      </c>
      <c r="O53" s="50">
        <v>53.68</v>
      </c>
      <c r="P53" s="50">
        <v>53.68</v>
      </c>
      <c r="Q53" s="50">
        <v>54</v>
      </c>
      <c r="R53" s="50">
        <v>54</v>
      </c>
      <c r="S53" s="50">
        <v>54</v>
      </c>
      <c r="T53" s="50">
        <v>54</v>
      </c>
      <c r="U53" s="50">
        <v>54</v>
      </c>
      <c r="V53" s="50">
        <v>54</v>
      </c>
      <c r="W53" s="50">
        <v>54</v>
      </c>
      <c r="X53" s="50">
        <v>54</v>
      </c>
      <c r="Y53" s="50">
        <v>54</v>
      </c>
      <c r="Z53" s="50">
        <v>54</v>
      </c>
      <c r="AA53" s="50">
        <v>54</v>
      </c>
      <c r="AB53" s="50">
        <v>54</v>
      </c>
      <c r="AC53" s="50">
        <v>54</v>
      </c>
      <c r="AD53" s="50">
        <v>54</v>
      </c>
      <c r="AE53" s="50">
        <v>54</v>
      </c>
      <c r="AF53" s="50">
        <v>54</v>
      </c>
      <c r="AG53" s="50">
        <v>54</v>
      </c>
      <c r="AH53" s="50">
        <v>54</v>
      </c>
      <c r="AI53" s="50">
        <v>54</v>
      </c>
      <c r="AJ53" s="50">
        <v>54.9</v>
      </c>
      <c r="AK53" s="50">
        <v>56.2</v>
      </c>
      <c r="AL53" s="176">
        <v>56.2</v>
      </c>
      <c r="AM53" s="186"/>
    </row>
    <row r="54" spans="1:39" s="73" customFormat="1" x14ac:dyDescent="0.25">
      <c r="A54" s="70"/>
      <c r="B54" s="70"/>
      <c r="C54" s="70"/>
      <c r="D54" s="70"/>
      <c r="E54" s="70"/>
      <c r="F54" s="70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5"/>
      <c r="AM54" s="184"/>
    </row>
    <row r="55" spans="1:39" ht="28.5" x14ac:dyDescent="0.25">
      <c r="A55" s="6" t="s">
        <v>49</v>
      </c>
      <c r="B55" s="6" t="s">
        <v>114</v>
      </c>
      <c r="C55" s="6" t="s">
        <v>1680</v>
      </c>
      <c r="D55" s="6"/>
      <c r="E55" s="6"/>
      <c r="F55" s="6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50">
        <v>175.56100000000001</v>
      </c>
      <c r="AE55" s="50">
        <v>180.59649999999999</v>
      </c>
      <c r="AF55" s="50">
        <v>185.63200000000001</v>
      </c>
      <c r="AG55" s="50">
        <v>193.88800000000001</v>
      </c>
      <c r="AH55" s="50">
        <v>202.14400000000001</v>
      </c>
      <c r="AI55" s="50">
        <v>212.678</v>
      </c>
      <c r="AJ55" s="50">
        <v>223.21199999999999</v>
      </c>
      <c r="AK55" s="50">
        <v>227.958</v>
      </c>
      <c r="AL55" s="176">
        <v>230.108</v>
      </c>
      <c r="AM55" s="186"/>
    </row>
    <row r="56" spans="1:39" s="73" customFormat="1" x14ac:dyDescent="0.25">
      <c r="A56" s="70"/>
      <c r="B56" s="70"/>
      <c r="C56" s="70"/>
      <c r="D56" s="70"/>
      <c r="E56" s="70"/>
      <c r="F56" s="70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5"/>
      <c r="AM56" s="184"/>
    </row>
    <row r="57" spans="1:39" x14ac:dyDescent="0.25">
      <c r="A57" s="6" t="s">
        <v>50</v>
      </c>
      <c r="B57" s="6" t="s">
        <v>115</v>
      </c>
      <c r="C57" s="6" t="s">
        <v>116</v>
      </c>
      <c r="D57" s="6"/>
      <c r="E57" s="6"/>
      <c r="F57" s="6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J57" s="187"/>
      <c r="AK57" s="187"/>
      <c r="AL57" s="192">
        <v>221.64599999999999</v>
      </c>
      <c r="AM57" s="186"/>
    </row>
    <row r="58" spans="1:39" s="73" customFormat="1" x14ac:dyDescent="0.25">
      <c r="A58" s="70"/>
      <c r="B58" s="70"/>
      <c r="C58" s="70"/>
      <c r="D58" s="70"/>
      <c r="E58" s="70"/>
      <c r="F58" s="70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5"/>
      <c r="AM58" s="184"/>
    </row>
    <row r="59" spans="1:39" x14ac:dyDescent="0.25">
      <c r="A59" s="6" t="s">
        <v>51</v>
      </c>
      <c r="B59" s="6" t="s">
        <v>117</v>
      </c>
      <c r="C59" s="6" t="s">
        <v>118</v>
      </c>
      <c r="D59" s="6"/>
      <c r="E59" s="6"/>
      <c r="F59" s="6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93">
        <v>56.69</v>
      </c>
      <c r="AF59" s="193">
        <v>56.69</v>
      </c>
      <c r="AG59" s="193">
        <v>56.69</v>
      </c>
      <c r="AH59" s="193">
        <v>56.69</v>
      </c>
      <c r="AI59" s="193">
        <v>56.69</v>
      </c>
      <c r="AJ59" s="193">
        <v>56.69</v>
      </c>
      <c r="AK59" s="193">
        <v>56.69</v>
      </c>
      <c r="AL59" s="192">
        <v>56.69</v>
      </c>
      <c r="AM59" s="186"/>
    </row>
    <row r="60" spans="1:39" s="73" customFormat="1" x14ac:dyDescent="0.25">
      <c r="A60" s="70"/>
      <c r="B60" s="70"/>
      <c r="C60" s="70"/>
      <c r="D60" s="70"/>
      <c r="E60" s="70"/>
      <c r="F60" s="70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5"/>
      <c r="AM60" s="184"/>
    </row>
    <row r="61" spans="1:39" ht="28.5" x14ac:dyDescent="0.25">
      <c r="A61" s="6" t="s">
        <v>52</v>
      </c>
      <c r="B61" s="6" t="s">
        <v>174</v>
      </c>
      <c r="C61" s="6" t="s">
        <v>175</v>
      </c>
      <c r="D61" s="6"/>
      <c r="E61" s="6"/>
      <c r="F61" s="6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93">
        <v>42.65</v>
      </c>
      <c r="V61" s="193">
        <v>42.65</v>
      </c>
      <c r="W61" s="193">
        <v>43.25</v>
      </c>
      <c r="X61" s="193">
        <v>44.05</v>
      </c>
      <c r="Y61" s="193">
        <v>45.55</v>
      </c>
      <c r="Z61" s="193">
        <v>47.25</v>
      </c>
      <c r="AA61" s="193">
        <v>48.15</v>
      </c>
      <c r="AB61" s="193">
        <v>49.15</v>
      </c>
      <c r="AC61" s="193">
        <v>49.85</v>
      </c>
      <c r="AD61" s="193">
        <v>51.35</v>
      </c>
      <c r="AE61" s="193">
        <v>52.35</v>
      </c>
      <c r="AF61" s="193">
        <v>52.85</v>
      </c>
      <c r="AG61" s="193">
        <v>53.35</v>
      </c>
      <c r="AH61" s="193">
        <v>54.85</v>
      </c>
      <c r="AI61" s="193">
        <v>56.45</v>
      </c>
      <c r="AJ61" s="193">
        <v>56.8</v>
      </c>
      <c r="AK61" s="193">
        <v>56.9</v>
      </c>
      <c r="AL61" s="192">
        <v>58.4</v>
      </c>
      <c r="AM61" s="186"/>
    </row>
    <row r="62" spans="1:39" s="73" customFormat="1" ht="15" thickBot="1" x14ac:dyDescent="0.3">
      <c r="A62" s="70"/>
      <c r="B62" s="70"/>
      <c r="C62" s="70"/>
      <c r="D62" s="70"/>
      <c r="E62" s="70"/>
      <c r="F62" s="70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  <c r="AK62" s="184"/>
      <c r="AL62" s="185"/>
      <c r="AM62" s="184"/>
    </row>
    <row r="63" spans="1:39" ht="15" thickBot="1" x14ac:dyDescent="0.3">
      <c r="A63" s="6" t="s">
        <v>53</v>
      </c>
      <c r="B63" s="6" t="s">
        <v>119</v>
      </c>
      <c r="C63" s="6" t="s">
        <v>120</v>
      </c>
      <c r="D63" s="6"/>
      <c r="E63" s="6"/>
      <c r="F63" s="6"/>
      <c r="G63" s="194">
        <v>62.5</v>
      </c>
      <c r="H63" s="194">
        <v>62.8</v>
      </c>
      <c r="I63" s="194">
        <v>63.1</v>
      </c>
      <c r="J63" s="194">
        <v>63.4</v>
      </c>
      <c r="K63" s="194">
        <v>63.7</v>
      </c>
      <c r="L63" s="194">
        <v>64</v>
      </c>
      <c r="M63" s="194">
        <v>64.3</v>
      </c>
      <c r="N63" s="194">
        <v>64.599999999999994</v>
      </c>
      <c r="O63" s="194">
        <v>64.900000000000006</v>
      </c>
      <c r="P63" s="194">
        <v>65.2</v>
      </c>
      <c r="Q63" s="194">
        <v>65.5</v>
      </c>
      <c r="R63" s="194">
        <v>65.8</v>
      </c>
      <c r="S63" s="194">
        <v>66.099999999999994</v>
      </c>
      <c r="T63" s="194">
        <v>66.400000000000006</v>
      </c>
      <c r="U63" s="194">
        <v>66.7</v>
      </c>
      <c r="V63" s="194">
        <v>67</v>
      </c>
      <c r="W63" s="194">
        <v>67.3</v>
      </c>
      <c r="X63" s="194">
        <v>67.599999999999994</v>
      </c>
      <c r="Y63" s="194">
        <v>67.900000000000006</v>
      </c>
      <c r="Z63" s="194">
        <v>68.2</v>
      </c>
      <c r="AA63" s="194">
        <v>68.5</v>
      </c>
      <c r="AB63" s="194">
        <v>68.8</v>
      </c>
      <c r="AC63" s="194">
        <v>69.099999999999994</v>
      </c>
      <c r="AD63" s="194">
        <v>69.400000000000006</v>
      </c>
      <c r="AE63" s="194">
        <v>69.7</v>
      </c>
      <c r="AF63" s="194">
        <v>70</v>
      </c>
      <c r="AG63" s="194">
        <v>74</v>
      </c>
      <c r="AH63" s="194">
        <v>74.3</v>
      </c>
      <c r="AI63" s="194">
        <v>74.599999999999994</v>
      </c>
      <c r="AJ63" s="194">
        <v>74.900000000000006</v>
      </c>
      <c r="AK63" s="194">
        <v>75.2</v>
      </c>
      <c r="AL63" s="195">
        <v>75.5</v>
      </c>
      <c r="AM63" s="186"/>
    </row>
    <row r="64" spans="1:39" s="73" customFormat="1" x14ac:dyDescent="0.25">
      <c r="A64" s="70"/>
      <c r="B64" s="70"/>
      <c r="C64" s="70"/>
      <c r="D64" s="70"/>
      <c r="E64" s="70"/>
      <c r="F64" s="70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84"/>
      <c r="AL64" s="185"/>
      <c r="AM64" s="184"/>
    </row>
    <row r="65" spans="1:39" x14ac:dyDescent="0.25">
      <c r="A65" s="6" t="s">
        <v>54</v>
      </c>
      <c r="B65" s="141" t="s">
        <v>121</v>
      </c>
      <c r="C65" s="6" t="s">
        <v>122</v>
      </c>
      <c r="D65" s="1"/>
      <c r="E65" s="6"/>
      <c r="F65" s="6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9"/>
      <c r="AM65" s="186"/>
    </row>
    <row r="66" spans="1:39" s="73" customFormat="1" x14ac:dyDescent="0.25">
      <c r="A66" s="70"/>
      <c r="B66" s="70"/>
      <c r="C66" s="70"/>
      <c r="D66" s="70"/>
      <c r="E66" s="70"/>
      <c r="F66" s="70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  <c r="AK66" s="184"/>
      <c r="AL66" s="185"/>
      <c r="AM66" s="184"/>
    </row>
    <row r="67" spans="1:39" x14ac:dyDescent="0.25">
      <c r="A67" s="6" t="s">
        <v>55</v>
      </c>
      <c r="B67" s="6" t="s">
        <v>123</v>
      </c>
      <c r="C67" s="6" t="s">
        <v>124</v>
      </c>
      <c r="D67" s="6"/>
      <c r="E67" s="6"/>
      <c r="F67" s="6"/>
      <c r="G67" s="50">
        <v>7.65</v>
      </c>
      <c r="H67" s="50">
        <v>7.65</v>
      </c>
      <c r="I67" s="50">
        <v>7.65</v>
      </c>
      <c r="J67" s="50">
        <v>7.65</v>
      </c>
      <c r="K67" s="50">
        <v>7.65</v>
      </c>
      <c r="L67" s="50">
        <v>7.65</v>
      </c>
      <c r="M67" s="50">
        <v>7.65</v>
      </c>
      <c r="N67" s="50">
        <v>7.65</v>
      </c>
      <c r="O67" s="50">
        <v>7.65</v>
      </c>
      <c r="P67" s="50">
        <v>7.65</v>
      </c>
      <c r="Q67" s="50">
        <v>7.65</v>
      </c>
      <c r="R67" s="50">
        <v>11.13</v>
      </c>
      <c r="S67" s="50">
        <v>11.13</v>
      </c>
      <c r="T67" s="50">
        <v>11.13</v>
      </c>
      <c r="U67" s="50">
        <v>11.13</v>
      </c>
      <c r="V67" s="50">
        <v>11.13</v>
      </c>
      <c r="W67" s="50">
        <v>11.13</v>
      </c>
      <c r="X67" s="50">
        <v>11.13</v>
      </c>
      <c r="Y67" s="50">
        <v>11.13</v>
      </c>
      <c r="Z67" s="50">
        <v>11.13</v>
      </c>
      <c r="AA67" s="50">
        <v>11.13</v>
      </c>
      <c r="AB67" s="50">
        <v>11.13</v>
      </c>
      <c r="AC67" s="50">
        <v>11.13</v>
      </c>
      <c r="AD67" s="50">
        <v>14.63</v>
      </c>
      <c r="AE67" s="50">
        <v>14.63</v>
      </c>
      <c r="AF67" s="50">
        <v>14.63</v>
      </c>
      <c r="AG67" s="50">
        <v>14.63</v>
      </c>
      <c r="AH67" s="50">
        <v>15.59</v>
      </c>
      <c r="AI67" s="50">
        <v>15.59</v>
      </c>
      <c r="AJ67" s="50">
        <v>15.59</v>
      </c>
      <c r="AK67" s="50">
        <v>15.59</v>
      </c>
      <c r="AL67" s="176">
        <v>16.14</v>
      </c>
      <c r="AM67" s="186"/>
    </row>
    <row r="68" spans="1:39" s="73" customFormat="1" x14ac:dyDescent="0.25">
      <c r="A68" s="70"/>
      <c r="B68" s="70"/>
      <c r="C68" s="70"/>
      <c r="D68" s="70"/>
      <c r="E68" s="70"/>
      <c r="F68" s="70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  <c r="AK68" s="184"/>
      <c r="AL68" s="185"/>
      <c r="AM68" s="184"/>
    </row>
    <row r="69" spans="1:39" x14ac:dyDescent="0.25">
      <c r="A69" s="6" t="s">
        <v>56</v>
      </c>
      <c r="B69" s="6" t="s">
        <v>125</v>
      </c>
      <c r="C69" s="6" t="s">
        <v>126</v>
      </c>
      <c r="D69" s="6"/>
      <c r="E69" s="6"/>
      <c r="F69" s="6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50">
        <v>1.3</v>
      </c>
      <c r="T69" s="50">
        <v>1.8</v>
      </c>
      <c r="U69" s="50">
        <v>1.8</v>
      </c>
      <c r="V69" s="50">
        <v>6.3</v>
      </c>
      <c r="W69" s="50">
        <v>8.6</v>
      </c>
      <c r="X69" s="50">
        <v>10.6</v>
      </c>
      <c r="Y69" s="50">
        <v>10.6</v>
      </c>
      <c r="Z69" s="50">
        <v>10.6</v>
      </c>
      <c r="AA69" s="50">
        <v>10.6</v>
      </c>
      <c r="AB69" s="50">
        <v>10.6</v>
      </c>
      <c r="AC69" s="50">
        <v>10.6</v>
      </c>
      <c r="AD69" s="50">
        <v>10.6</v>
      </c>
      <c r="AE69" s="50">
        <v>10.6</v>
      </c>
      <c r="AF69" s="50">
        <v>13.58</v>
      </c>
      <c r="AG69" s="50">
        <v>14.08</v>
      </c>
      <c r="AH69" s="50">
        <v>14.08</v>
      </c>
      <c r="AI69" s="50">
        <v>14.08</v>
      </c>
      <c r="AJ69" s="50">
        <v>16.190000000000001</v>
      </c>
      <c r="AK69" s="50">
        <v>16.190000000000001</v>
      </c>
      <c r="AL69" s="176">
        <v>17.34</v>
      </c>
      <c r="AM69" s="186"/>
    </row>
    <row r="70" spans="1:39" s="73" customFormat="1" x14ac:dyDescent="0.25">
      <c r="A70" s="70"/>
      <c r="B70" s="70"/>
      <c r="C70" s="70"/>
      <c r="D70" s="70"/>
      <c r="E70" s="70"/>
      <c r="F70" s="70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  <c r="AK70" s="184"/>
      <c r="AL70" s="185"/>
      <c r="AM70" s="184"/>
    </row>
    <row r="71" spans="1:39" x14ac:dyDescent="0.25">
      <c r="A71" s="1" t="s">
        <v>57</v>
      </c>
      <c r="B71" s="3" t="s">
        <v>127</v>
      </c>
      <c r="C71" s="1" t="s">
        <v>128</v>
      </c>
      <c r="D71" s="1"/>
      <c r="E71" s="1"/>
      <c r="F71" s="1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  <c r="AK71" s="188"/>
      <c r="AL71" s="189"/>
      <c r="AM71" s="186"/>
    </row>
    <row r="72" spans="1:39" s="73" customFormat="1" x14ac:dyDescent="0.25">
      <c r="A72" s="70"/>
      <c r="B72" s="70"/>
      <c r="C72" s="70"/>
      <c r="D72" s="70"/>
      <c r="E72" s="70"/>
      <c r="F72" s="70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  <c r="AK72" s="184"/>
      <c r="AL72" s="185"/>
      <c r="AM72" s="184"/>
    </row>
    <row r="73" spans="1:39" x14ac:dyDescent="0.25">
      <c r="A73" s="6" t="s">
        <v>58</v>
      </c>
      <c r="B73" s="6" t="s">
        <v>129</v>
      </c>
      <c r="C73" s="6" t="s">
        <v>1779</v>
      </c>
      <c r="D73" s="6"/>
      <c r="E73" s="6"/>
      <c r="F73" s="6"/>
      <c r="G73" s="187"/>
      <c r="H73" s="187"/>
      <c r="I73" s="187"/>
      <c r="J73" s="187"/>
      <c r="K73" s="50">
        <v>28.8</v>
      </c>
      <c r="L73" s="50">
        <v>30.634</v>
      </c>
      <c r="M73" s="50">
        <v>30.634</v>
      </c>
      <c r="N73" s="50">
        <v>30.634</v>
      </c>
      <c r="O73" s="50">
        <v>30.634</v>
      </c>
      <c r="P73" s="50">
        <v>30.634</v>
      </c>
      <c r="Q73" s="50">
        <v>30.634</v>
      </c>
      <c r="R73" s="50">
        <v>30.634</v>
      </c>
      <c r="S73" s="50">
        <v>32.834000000000003</v>
      </c>
      <c r="T73" s="50">
        <v>32.834000000000003</v>
      </c>
      <c r="U73" s="50">
        <v>32.834000000000003</v>
      </c>
      <c r="V73" s="50">
        <v>32.834000000000003</v>
      </c>
      <c r="W73" s="50">
        <v>32.834000000000003</v>
      </c>
      <c r="X73" s="50">
        <v>32.834000000000003</v>
      </c>
      <c r="Y73" s="50">
        <v>32.834000000000003</v>
      </c>
      <c r="Z73" s="50">
        <v>32.834000000000003</v>
      </c>
      <c r="AA73" s="50">
        <v>32.834000000000003</v>
      </c>
      <c r="AB73" s="50">
        <v>32.834000000000003</v>
      </c>
      <c r="AC73" s="50">
        <v>32.834000000000003</v>
      </c>
      <c r="AD73" s="50">
        <v>32.834000000000003</v>
      </c>
      <c r="AE73" s="50">
        <v>32.834000000000003</v>
      </c>
      <c r="AF73" s="50">
        <v>38.402000000000001</v>
      </c>
      <c r="AG73" s="50">
        <v>38.402000000000001</v>
      </c>
      <c r="AH73" s="50">
        <v>38.402000000000001</v>
      </c>
      <c r="AI73" s="50">
        <v>38.402000000000001</v>
      </c>
      <c r="AJ73" s="50">
        <v>38.402000000000001</v>
      </c>
      <c r="AK73" s="50">
        <v>39.485999999999997</v>
      </c>
      <c r="AL73" s="176">
        <v>39.485999999999997</v>
      </c>
      <c r="AM73" s="186"/>
    </row>
    <row r="74" spans="1:39" s="73" customFormat="1" x14ac:dyDescent="0.25">
      <c r="A74" s="70"/>
      <c r="B74" s="70"/>
      <c r="C74" s="70"/>
      <c r="D74" s="70"/>
      <c r="E74" s="70"/>
      <c r="F74" s="70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/>
      <c r="AH74" s="184"/>
      <c r="AI74" s="184"/>
      <c r="AJ74" s="184"/>
      <c r="AK74" s="184"/>
      <c r="AL74" s="185"/>
      <c r="AM74" s="184"/>
    </row>
    <row r="75" spans="1:39" ht="28.5" x14ac:dyDescent="0.25">
      <c r="A75" s="1" t="s">
        <v>59</v>
      </c>
      <c r="B75" s="3" t="s">
        <v>130</v>
      </c>
      <c r="C75" s="1" t="s">
        <v>1832</v>
      </c>
      <c r="D75" s="1"/>
      <c r="E75" s="1"/>
      <c r="F75" s="1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  <c r="AK75" s="188"/>
      <c r="AL75" s="189"/>
      <c r="AM75" s="186"/>
    </row>
    <row r="76" spans="1:39" s="73" customFormat="1" x14ac:dyDescent="0.25">
      <c r="A76" s="70"/>
      <c r="B76" s="70"/>
      <c r="C76" s="70"/>
      <c r="D76" s="70"/>
      <c r="E76" s="70"/>
      <c r="F76" s="70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5"/>
      <c r="AM76" s="184"/>
    </row>
    <row r="77" spans="1:39" x14ac:dyDescent="0.25">
      <c r="A77" s="6" t="s">
        <v>60</v>
      </c>
      <c r="B77" s="6" t="s">
        <v>131</v>
      </c>
      <c r="C77" s="6" t="s">
        <v>132</v>
      </c>
      <c r="D77" s="6"/>
      <c r="E77" s="6"/>
      <c r="F77" s="6"/>
      <c r="G77" s="50">
        <v>36.43</v>
      </c>
      <c r="H77" s="50">
        <v>36.43</v>
      </c>
      <c r="I77" s="50">
        <v>36.43</v>
      </c>
      <c r="J77" s="50">
        <v>36.43</v>
      </c>
      <c r="K77" s="50">
        <v>36.43</v>
      </c>
      <c r="L77" s="50">
        <v>36.43</v>
      </c>
      <c r="M77" s="50">
        <v>36.43</v>
      </c>
      <c r="N77" s="50">
        <v>36.43</v>
      </c>
      <c r="O77" s="50">
        <v>36.43</v>
      </c>
      <c r="P77" s="50">
        <v>36.43</v>
      </c>
      <c r="Q77" s="50">
        <v>36.43</v>
      </c>
      <c r="R77" s="50">
        <v>36.43</v>
      </c>
      <c r="S77" s="50">
        <v>36.43</v>
      </c>
      <c r="T77" s="50">
        <v>36.43</v>
      </c>
      <c r="U77" s="50">
        <v>36.43</v>
      </c>
      <c r="V77" s="50">
        <v>36.43</v>
      </c>
      <c r="W77" s="50">
        <v>36.43</v>
      </c>
      <c r="X77" s="50">
        <v>36.43</v>
      </c>
      <c r="Y77" s="50">
        <v>36.43</v>
      </c>
      <c r="Z77" s="50">
        <v>45.33</v>
      </c>
      <c r="AA77" s="50">
        <v>54.22</v>
      </c>
      <c r="AB77" s="50">
        <v>54.22</v>
      </c>
      <c r="AC77" s="50">
        <v>54.22</v>
      </c>
      <c r="AD77" s="50">
        <v>54.22</v>
      </c>
      <c r="AE77" s="50">
        <v>54.22</v>
      </c>
      <c r="AF77" s="50">
        <v>54.22</v>
      </c>
      <c r="AG77" s="50">
        <v>54.22</v>
      </c>
      <c r="AH77" s="50">
        <v>54.22</v>
      </c>
      <c r="AI77" s="50">
        <v>54.22</v>
      </c>
      <c r="AJ77" s="50">
        <v>54.22</v>
      </c>
      <c r="AK77" s="50">
        <v>54.67</v>
      </c>
      <c r="AL77" s="176">
        <v>54.67</v>
      </c>
      <c r="AM77" s="186"/>
    </row>
    <row r="78" spans="1:39" s="73" customFormat="1" x14ac:dyDescent="0.25">
      <c r="A78" s="70"/>
      <c r="B78" s="70"/>
      <c r="C78" s="70"/>
      <c r="D78" s="70"/>
      <c r="E78" s="70"/>
      <c r="F78" s="70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5"/>
      <c r="AM78" s="184"/>
    </row>
    <row r="79" spans="1:39" x14ac:dyDescent="0.25">
      <c r="A79" s="6" t="s">
        <v>61</v>
      </c>
      <c r="B79" s="6" t="s">
        <v>133</v>
      </c>
      <c r="C79" s="6" t="s">
        <v>134</v>
      </c>
      <c r="D79" s="6"/>
      <c r="E79" s="6"/>
      <c r="F79" s="6"/>
      <c r="G79" s="187"/>
      <c r="H79" s="187"/>
      <c r="I79" s="187"/>
      <c r="J79" s="187"/>
      <c r="K79" s="187"/>
      <c r="L79" s="187"/>
      <c r="M79" s="187"/>
      <c r="N79" s="187"/>
      <c r="O79" s="50">
        <v>19.690000000000001</v>
      </c>
      <c r="P79" s="50">
        <v>19.690000000000001</v>
      </c>
      <c r="Q79" s="50">
        <v>19.690000000000001</v>
      </c>
      <c r="R79" s="50">
        <v>21.63</v>
      </c>
      <c r="S79" s="50">
        <v>22.03</v>
      </c>
      <c r="T79" s="50">
        <v>22.48</v>
      </c>
      <c r="U79" s="50">
        <v>23.08</v>
      </c>
      <c r="V79" s="50">
        <v>23.52</v>
      </c>
      <c r="W79" s="50">
        <v>23.52</v>
      </c>
      <c r="X79" s="50">
        <v>23.52</v>
      </c>
      <c r="Y79" s="50">
        <v>23.52</v>
      </c>
      <c r="Z79" s="50">
        <v>23.52</v>
      </c>
      <c r="AA79" s="50">
        <v>23.52</v>
      </c>
      <c r="AB79" s="50">
        <v>23.52</v>
      </c>
      <c r="AC79" s="50">
        <v>23.52</v>
      </c>
      <c r="AD79" s="50">
        <v>23.52</v>
      </c>
      <c r="AE79" s="50">
        <v>23.52</v>
      </c>
      <c r="AF79" s="50">
        <v>23.52</v>
      </c>
      <c r="AG79" s="50">
        <v>23.86</v>
      </c>
      <c r="AH79" s="50">
        <v>23.86</v>
      </c>
      <c r="AI79" s="50">
        <v>23.86</v>
      </c>
      <c r="AJ79" s="50">
        <v>23.92</v>
      </c>
      <c r="AK79" s="50">
        <v>24.39</v>
      </c>
      <c r="AL79" s="176">
        <v>24.51</v>
      </c>
      <c r="AM79" s="186"/>
    </row>
    <row r="80" spans="1:39" s="73" customFormat="1" x14ac:dyDescent="0.25">
      <c r="A80" s="70"/>
      <c r="B80" s="70"/>
      <c r="C80" s="70"/>
      <c r="D80" s="70"/>
      <c r="E80" s="70"/>
      <c r="F80" s="70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  <c r="AK80" s="184"/>
      <c r="AL80" s="185"/>
      <c r="AM80" s="184"/>
    </row>
    <row r="81" spans="1:39" ht="28.5" x14ac:dyDescent="0.25">
      <c r="A81" s="6" t="s">
        <v>62</v>
      </c>
      <c r="B81" s="6" t="s">
        <v>135</v>
      </c>
      <c r="C81" s="6" t="s">
        <v>1784</v>
      </c>
      <c r="D81" s="6"/>
      <c r="E81" s="6"/>
      <c r="F81" s="6"/>
      <c r="G81" s="50">
        <v>3</v>
      </c>
      <c r="H81" s="50">
        <v>3</v>
      </c>
      <c r="I81" s="50">
        <v>3</v>
      </c>
      <c r="J81" s="50">
        <v>3</v>
      </c>
      <c r="K81" s="50">
        <v>3</v>
      </c>
      <c r="L81" s="50">
        <v>3</v>
      </c>
      <c r="M81" s="50">
        <v>3</v>
      </c>
      <c r="N81" s="50">
        <v>3</v>
      </c>
      <c r="O81" s="50">
        <v>3</v>
      </c>
      <c r="P81" s="50">
        <v>3</v>
      </c>
      <c r="Q81" s="50">
        <v>3</v>
      </c>
      <c r="R81" s="50">
        <v>3</v>
      </c>
      <c r="S81" s="50">
        <v>3</v>
      </c>
      <c r="T81" s="50">
        <v>3</v>
      </c>
      <c r="U81" s="50">
        <v>3</v>
      </c>
      <c r="V81" s="50">
        <v>3</v>
      </c>
      <c r="W81" s="50">
        <v>5</v>
      </c>
      <c r="X81" s="50">
        <v>5</v>
      </c>
      <c r="Y81" s="50">
        <v>7</v>
      </c>
      <c r="Z81" s="50">
        <v>7</v>
      </c>
      <c r="AA81" s="50">
        <v>11</v>
      </c>
      <c r="AB81" s="50">
        <v>11</v>
      </c>
      <c r="AC81" s="50">
        <v>11</v>
      </c>
      <c r="AD81" s="50">
        <v>11</v>
      </c>
      <c r="AE81" s="50">
        <v>11</v>
      </c>
      <c r="AF81" s="50">
        <v>20</v>
      </c>
      <c r="AG81" s="50">
        <v>20</v>
      </c>
      <c r="AH81" s="50">
        <v>20</v>
      </c>
      <c r="AI81" s="50">
        <v>20</v>
      </c>
      <c r="AJ81" s="50">
        <v>20</v>
      </c>
      <c r="AK81" s="50">
        <v>20</v>
      </c>
      <c r="AL81" s="176">
        <v>20</v>
      </c>
      <c r="AM81" s="186"/>
    </row>
    <row r="82" spans="1:39" s="73" customFormat="1" x14ac:dyDescent="0.25">
      <c r="A82" s="70"/>
      <c r="B82" s="70"/>
      <c r="C82" s="70"/>
      <c r="D82" s="70"/>
      <c r="E82" s="70"/>
      <c r="F82" s="70"/>
      <c r="G82" s="184"/>
      <c r="H82" s="184"/>
      <c r="I82" s="184"/>
      <c r="J82" s="184"/>
      <c r="K82" s="184"/>
      <c r="L82" s="184"/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184"/>
      <c r="AJ82" s="184"/>
      <c r="AK82" s="184"/>
      <c r="AL82" s="185"/>
      <c r="AM82" s="184"/>
    </row>
    <row r="83" spans="1:39" x14ac:dyDescent="0.25">
      <c r="A83" s="6" t="s">
        <v>63</v>
      </c>
      <c r="B83" s="6" t="s">
        <v>136</v>
      </c>
      <c r="C83" s="6" t="s">
        <v>137</v>
      </c>
      <c r="D83" s="6"/>
      <c r="E83" s="6"/>
      <c r="F83" s="6"/>
      <c r="G83" s="196">
        <v>33.42</v>
      </c>
      <c r="H83" s="50">
        <v>33.42</v>
      </c>
      <c r="I83" s="50">
        <v>33.42</v>
      </c>
      <c r="J83" s="50">
        <v>33.42</v>
      </c>
      <c r="K83" s="50">
        <v>33.42</v>
      </c>
      <c r="L83" s="50">
        <v>33.42</v>
      </c>
      <c r="M83" s="50">
        <v>33.418999999999997</v>
      </c>
      <c r="N83" s="50">
        <v>33.418999999999997</v>
      </c>
      <c r="O83" s="50">
        <v>33.418999999999997</v>
      </c>
      <c r="P83" s="50">
        <v>33.418999999999997</v>
      </c>
      <c r="Q83" s="50">
        <v>33.418999999999997</v>
      </c>
      <c r="R83" s="50">
        <v>33.418999999999997</v>
      </c>
      <c r="S83" s="50">
        <v>33.418999999999997</v>
      </c>
      <c r="T83" s="50">
        <v>33.418999999999997</v>
      </c>
      <c r="U83" s="50">
        <v>33.418999999999997</v>
      </c>
      <c r="V83" s="50">
        <v>33.418999999999997</v>
      </c>
      <c r="W83" s="50">
        <v>33.418999999999997</v>
      </c>
      <c r="X83" s="50">
        <v>33.418999999999997</v>
      </c>
      <c r="Y83" s="50">
        <v>33.418999999999997</v>
      </c>
      <c r="Z83" s="50">
        <v>33.418999999999997</v>
      </c>
      <c r="AA83" s="50">
        <v>33.418999999999997</v>
      </c>
      <c r="AB83" s="50">
        <v>33.418999999999997</v>
      </c>
      <c r="AC83" s="50">
        <v>33.418999999999997</v>
      </c>
      <c r="AD83" s="50">
        <v>33.564999999999998</v>
      </c>
      <c r="AE83" s="50">
        <v>33.57</v>
      </c>
      <c r="AF83" s="50">
        <v>33.57</v>
      </c>
      <c r="AG83" s="50">
        <v>33.57</v>
      </c>
      <c r="AH83" s="50">
        <v>33.57</v>
      </c>
      <c r="AI83" s="50">
        <v>33.65</v>
      </c>
      <c r="AJ83" s="50">
        <v>33.65</v>
      </c>
      <c r="AK83" s="50">
        <v>33.65</v>
      </c>
      <c r="AL83" s="176">
        <v>33.65</v>
      </c>
      <c r="AM83" s="197">
        <v>33.799999999999997</v>
      </c>
    </row>
    <row r="84" spans="1:39" s="73" customFormat="1" x14ac:dyDescent="0.25">
      <c r="A84" s="70"/>
      <c r="B84" s="70"/>
      <c r="C84" s="70"/>
      <c r="D84" s="70"/>
      <c r="E84" s="70"/>
      <c r="F84" s="70"/>
      <c r="G84" s="184"/>
      <c r="H84" s="184"/>
      <c r="I84" s="184"/>
      <c r="J84" s="184"/>
      <c r="K84" s="184"/>
      <c r="L84" s="184"/>
      <c r="M84" s="184"/>
      <c r="N84" s="184"/>
      <c r="O84" s="184"/>
      <c r="P84" s="184"/>
      <c r="Q84" s="184"/>
      <c r="R84" s="184"/>
      <c r="S84" s="184"/>
      <c r="T84" s="184"/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/>
      <c r="AH84" s="184"/>
      <c r="AI84" s="184"/>
      <c r="AJ84" s="184"/>
      <c r="AK84" s="184"/>
      <c r="AL84" s="185"/>
      <c r="AM84" s="184"/>
    </row>
    <row r="85" spans="1:39" s="73" customFormat="1" x14ac:dyDescent="0.25">
      <c r="A85" s="70"/>
      <c r="B85" s="70"/>
      <c r="C85" s="70"/>
      <c r="D85" s="70"/>
      <c r="E85" s="70"/>
      <c r="F85" s="70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5"/>
      <c r="AM85" s="184"/>
    </row>
    <row r="86" spans="1:39" x14ac:dyDescent="0.25">
      <c r="A86" s="6" t="s">
        <v>64</v>
      </c>
      <c r="B86" s="6" t="s">
        <v>138</v>
      </c>
      <c r="C86" s="6" t="s">
        <v>139</v>
      </c>
      <c r="D86" s="6"/>
      <c r="E86" s="6"/>
      <c r="F86" s="6"/>
      <c r="G86" s="50">
        <v>20</v>
      </c>
      <c r="H86" s="50">
        <v>20</v>
      </c>
      <c r="I86" s="50">
        <v>20</v>
      </c>
      <c r="J86" s="50">
        <v>25</v>
      </c>
      <c r="K86" s="50">
        <v>40</v>
      </c>
      <c r="L86" s="50">
        <v>60</v>
      </c>
      <c r="M86" s="50">
        <v>60</v>
      </c>
      <c r="N86" s="50">
        <v>60</v>
      </c>
      <c r="O86" s="50">
        <v>60</v>
      </c>
      <c r="P86" s="50">
        <v>60</v>
      </c>
      <c r="Q86" s="50">
        <v>60</v>
      </c>
      <c r="R86" s="50">
        <v>60</v>
      </c>
      <c r="S86" s="50">
        <v>65</v>
      </c>
      <c r="T86" s="50">
        <v>65</v>
      </c>
      <c r="U86" s="50">
        <v>65</v>
      </c>
      <c r="V86" s="50">
        <v>65</v>
      </c>
      <c r="W86" s="50">
        <v>70</v>
      </c>
      <c r="X86" s="50">
        <v>70</v>
      </c>
      <c r="Y86" s="50">
        <v>70</v>
      </c>
      <c r="Z86" s="50">
        <v>70</v>
      </c>
      <c r="AA86" s="50">
        <v>72</v>
      </c>
      <c r="AB86" s="50">
        <v>72</v>
      </c>
      <c r="AC86" s="50">
        <v>72</v>
      </c>
      <c r="AD86" s="50">
        <v>72</v>
      </c>
      <c r="AE86" s="50">
        <v>78</v>
      </c>
      <c r="AF86" s="50">
        <v>78</v>
      </c>
      <c r="AG86" s="50">
        <v>78</v>
      </c>
      <c r="AH86" s="50">
        <v>80</v>
      </c>
      <c r="AI86" s="50">
        <v>82</v>
      </c>
      <c r="AJ86" s="50">
        <v>89</v>
      </c>
      <c r="AK86" s="50">
        <v>89</v>
      </c>
      <c r="AL86" s="176">
        <v>92</v>
      </c>
      <c r="AM86" s="186"/>
    </row>
    <row r="87" spans="1:39" s="73" customFormat="1" x14ac:dyDescent="0.25">
      <c r="A87" s="70"/>
      <c r="B87" s="70"/>
      <c r="C87" s="70"/>
      <c r="D87" s="70"/>
      <c r="E87" s="70"/>
      <c r="F87" s="70"/>
      <c r="G87" s="184"/>
      <c r="H87" s="184"/>
      <c r="I87" s="184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/>
      <c r="AG87" s="184"/>
      <c r="AH87" s="184"/>
      <c r="AI87" s="184"/>
      <c r="AJ87" s="184"/>
      <c r="AK87" s="184"/>
      <c r="AL87" s="185"/>
      <c r="AM87" s="184"/>
    </row>
    <row r="88" spans="1:39" s="73" customFormat="1" x14ac:dyDescent="0.25">
      <c r="A88" s="70"/>
      <c r="B88" s="70"/>
      <c r="C88" s="70"/>
      <c r="D88" s="70"/>
      <c r="E88" s="70"/>
      <c r="F88" s="70"/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  <c r="AF88" s="184"/>
      <c r="AG88" s="184"/>
      <c r="AH88" s="184"/>
      <c r="AI88" s="184"/>
      <c r="AJ88" s="184"/>
      <c r="AK88" s="184"/>
      <c r="AL88" s="185"/>
      <c r="AM88" s="184"/>
    </row>
    <row r="89" spans="1:39" s="73" customFormat="1" x14ac:dyDescent="0.25">
      <c r="A89" s="70"/>
      <c r="B89" s="70"/>
      <c r="C89" s="70"/>
      <c r="G89" s="198">
        <f>SUM(G2:G88)</f>
        <v>425.26599999999996</v>
      </c>
      <c r="H89" s="198">
        <f t="shared" ref="H89:AM89" si="0">SUM(H2:H88)</f>
        <v>428.88599999999997</v>
      </c>
      <c r="I89" s="198">
        <f t="shared" si="0"/>
        <v>430.56599999999997</v>
      </c>
      <c r="J89" s="198">
        <f t="shared" si="0"/>
        <v>439.23599999999993</v>
      </c>
      <c r="K89" s="198">
        <f t="shared" si="0"/>
        <v>484.67599999999999</v>
      </c>
      <c r="L89" s="198">
        <f t="shared" si="0"/>
        <v>576.42999999999995</v>
      </c>
      <c r="M89" s="198">
        <f t="shared" si="0"/>
        <v>587.899</v>
      </c>
      <c r="N89" s="198">
        <f t="shared" si="0"/>
        <v>595.19899999999996</v>
      </c>
      <c r="O89" s="198">
        <f t="shared" si="0"/>
        <v>633.43899999999996</v>
      </c>
      <c r="P89" s="198">
        <f t="shared" si="0"/>
        <v>654.46899999999994</v>
      </c>
      <c r="Q89" s="198">
        <f t="shared" si="0"/>
        <v>668.3649999999999</v>
      </c>
      <c r="R89" s="198">
        <f t="shared" si="0"/>
        <v>686.45899999999995</v>
      </c>
      <c r="S89" s="198">
        <f t="shared" si="0"/>
        <v>704.56499999999983</v>
      </c>
      <c r="T89" s="198">
        <f t="shared" si="0"/>
        <v>709.68499999999995</v>
      </c>
      <c r="U89" s="198">
        <f t="shared" si="0"/>
        <v>773.80499999999995</v>
      </c>
      <c r="V89" s="198">
        <f t="shared" si="0"/>
        <v>799.31499999999983</v>
      </c>
      <c r="W89" s="198">
        <f t="shared" si="0"/>
        <v>813.22499999999991</v>
      </c>
      <c r="X89" s="198">
        <f t="shared" si="0"/>
        <v>839.9849999999999</v>
      </c>
      <c r="Y89" s="198">
        <f t="shared" si="0"/>
        <v>861.54999999999973</v>
      </c>
      <c r="Z89" s="198">
        <f t="shared" si="0"/>
        <v>878.83000000000015</v>
      </c>
      <c r="AA89" s="198">
        <f t="shared" si="0"/>
        <v>900.9</v>
      </c>
      <c r="AB89" s="198">
        <f t="shared" si="0"/>
        <v>909.37</v>
      </c>
      <c r="AC89" s="198">
        <f t="shared" si="0"/>
        <v>935.97000000000014</v>
      </c>
      <c r="AD89" s="198">
        <f t="shared" si="0"/>
        <v>1003.8370000000002</v>
      </c>
      <c r="AE89" s="198">
        <f t="shared" si="0"/>
        <v>1301.3074999999999</v>
      </c>
      <c r="AF89" s="198">
        <f t="shared" si="0"/>
        <v>1382.5049999999999</v>
      </c>
      <c r="AG89" s="198">
        <f t="shared" si="0"/>
        <v>1401.2609999999997</v>
      </c>
      <c r="AH89" s="198">
        <f t="shared" si="0"/>
        <v>1458.0669999999996</v>
      </c>
      <c r="AI89" s="198">
        <f t="shared" si="0"/>
        <v>1489.5309999999997</v>
      </c>
      <c r="AJ89" s="198">
        <f t="shared" si="0"/>
        <v>1540.4050000000002</v>
      </c>
      <c r="AK89" s="198">
        <f t="shared" si="0"/>
        <v>1567.7220000000007</v>
      </c>
      <c r="AL89" s="198">
        <f t="shared" si="0"/>
        <v>1802.7270000000005</v>
      </c>
      <c r="AM89" s="198">
        <f t="shared" si="0"/>
        <v>33.799999999999997</v>
      </c>
    </row>
    <row r="90" spans="1:39" x14ac:dyDescent="0.25"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</row>
    <row r="94" spans="1:39" x14ac:dyDescent="0.25">
      <c r="A94" s="38" t="s">
        <v>1834</v>
      </c>
      <c r="B94" s="49" t="s">
        <v>1677</v>
      </c>
    </row>
    <row r="95" spans="1:39" x14ac:dyDescent="0.25">
      <c r="A95" s="49"/>
      <c r="B95" s="49"/>
      <c r="C95" s="36" t="s">
        <v>1677</v>
      </c>
    </row>
    <row r="96" spans="1:39" x14ac:dyDescent="0.25">
      <c r="A96" s="10" t="s">
        <v>1835</v>
      </c>
      <c r="B96" s="49" t="s">
        <v>1672</v>
      </c>
      <c r="C96" s="36"/>
    </row>
    <row r="97" spans="1:3" x14ac:dyDescent="0.25">
      <c r="A97" s="49"/>
      <c r="B97" s="49"/>
      <c r="C97" s="36" t="s">
        <v>1672</v>
      </c>
    </row>
    <row r="98" spans="1:3" x14ac:dyDescent="0.25">
      <c r="A98" s="39" t="s">
        <v>1836</v>
      </c>
      <c r="B98" s="49" t="s">
        <v>1673</v>
      </c>
      <c r="C98" s="36"/>
    </row>
    <row r="99" spans="1:3" x14ac:dyDescent="0.25">
      <c r="B99" s="39"/>
      <c r="C99" s="36" t="s">
        <v>1673</v>
      </c>
    </row>
  </sheetData>
  <hyperlinks>
    <hyperlink ref="A5" r:id="rId1" display="https://www.opcina.bale-valle.hr/sluzbeni-glasnik" xr:uid="{00000000-0004-0000-0000-000000000000}"/>
    <hyperlink ref="A7" r:id="rId2" location="tab-id-1" display="http://barban.hr/opcinski-dokumenti/sluzbene-novine/ - tab-id-1" xr:uid="{00000000-0004-0000-0000-000001000000}"/>
    <hyperlink ref="A9" r:id="rId3" display="https://www.brtonigla-verteneglio.hr/hr/sluzbene-novine" xr:uid="{00000000-0004-0000-0000-000002000000}"/>
    <hyperlink ref="A11" r:id="rId4" display="https://buje.hr/sluzbene-novine/" xr:uid="{00000000-0004-0000-0000-000003000000}"/>
    <hyperlink ref="A13" r:id="rId5" display="https://www.buzet.hr/dokumenti/sluzbene-novine" xr:uid="{00000000-0004-0000-0000-000004000000}"/>
    <hyperlink ref="A15" r:id="rId6" display="http://www.cerovlje.hr/" xr:uid="{00000000-0004-0000-0000-000005000000}"/>
    <hyperlink ref="A17" r:id="rId7" display="http://www.fazana.hr/" xr:uid="{00000000-0004-0000-0000-000006000000}"/>
    <hyperlink ref="A19" r:id="rId8" display="https://www.funtana.hr/opcinska-uprava-i-organizacija/sluzbeni-glasnik-opcine-funtana/?hilite=%27slu%C5%BEbene%27%2C%27novine%27" xr:uid="{00000000-0004-0000-0000-000007000000}"/>
    <hyperlink ref="A21" r:id="rId9" display="http://www.gracisce.hr/" xr:uid="{00000000-0004-0000-0000-000008000000}"/>
    <hyperlink ref="A23" r:id="rId10" display="http://www.groznjan-grisignana.hr/" xr:uid="{00000000-0004-0000-0000-000009000000}"/>
    <hyperlink ref="A25" r:id="rId11" display="https://www.kanfanar.hr/opcinska-uprava/sluzbeni-glasnik/" xr:uid="{00000000-0004-0000-0000-00000A000000}"/>
    <hyperlink ref="A27" r:id="rId12" display="http://www.karojba.hr/" xr:uid="{00000000-0004-0000-0000-00000B000000}"/>
    <hyperlink ref="A29" r:id="rId13" display="https://www.kastelir-labinci.hr/hr/dokumenti/sve/sve/Slu%C5%BEbene Novine" xr:uid="{00000000-0004-0000-0000-00000C000000}"/>
    <hyperlink ref="A31" r:id="rId14" display="http://www.krsan.hr/web/sluzbeno-glasilo.asp" xr:uid="{00000000-0004-0000-0000-00000D000000}"/>
    <hyperlink ref="A33" r:id="rId15" display="http://www.labin.hr/sluzbene-novine" xr:uid="{00000000-0004-0000-0000-00000E000000}"/>
    <hyperlink ref="A35" r:id="rId16" display="http://opcinalanisce.com/" xr:uid="{00000000-0004-0000-0000-00000F000000}"/>
    <hyperlink ref="A37" r:id="rId17" display="http://www.liznjan.hr/index.php/dokumenti/sluzbene-novine" xr:uid="{00000000-0004-0000-0000-000010000000}"/>
    <hyperlink ref="A39" r:id="rId18" display="http://www.lupoglav.hr/" xr:uid="{00000000-0004-0000-0000-000011000000}"/>
    <hyperlink ref="A41" r:id="rId19" display="http://www.marcana.hr/" xr:uid="{00000000-0004-0000-0000-000012000000}"/>
    <hyperlink ref="A43" r:id="rId20" display="http://medulin.hr/dokumenti2/sluzbene-novine-opcine-medulin/" xr:uid="{00000000-0004-0000-0000-000013000000}"/>
    <hyperlink ref="A45" r:id="rId21" display="http://www.motovun.hr/index.php/?option=com_content&amp;view=article&amp;id=1112" xr:uid="{00000000-0004-0000-0000-000014000000}"/>
    <hyperlink ref="A47" r:id="rId22" display="http://www.novigrad.hr/hr/administracija/dokumenti/category/sluzbene_novine" xr:uid="{00000000-0004-0000-0000-000015000000}"/>
    <hyperlink ref="A49" r:id="rId23" display="http://www.oprtalj.hr/" xr:uid="{00000000-0004-0000-0000-000016000000}"/>
    <hyperlink ref="A51" r:id="rId24" display="http://www.pazin.hr/" xr:uid="{00000000-0004-0000-0000-000017000000}"/>
    <hyperlink ref="A53" r:id="rId25" display="http://www.pican.hr/sluzbene-novine-opcine-pican/" xr:uid="{00000000-0004-0000-0000-000018000000}"/>
    <hyperlink ref="A55" r:id="rId26" display="http://www.porec.hr/prva.aspx?stranica=61&amp;pid=54" xr:uid="{00000000-0004-0000-0000-000019000000}"/>
    <hyperlink ref="A57" r:id="rId27" display="http://www.pula.hr/hr/opci-podaci/sluzbene-novine/" xr:uid="{00000000-0004-0000-0000-00001A000000}"/>
    <hyperlink ref="A59" r:id="rId28" display="http://www.rasa.hr/sluzbene-novine" xr:uid="{00000000-0004-0000-0000-00001B000000}"/>
    <hyperlink ref="A61" r:id="rId29" display="http://www.rovinj-rovigno.hr/sluzbeni-glasnik/?y=2019" xr:uid="{00000000-0004-0000-0000-00001C000000}"/>
    <hyperlink ref="A63" r:id="rId30" display="http://www.sv-nedelja.hr/hrv/default.asp?m=11" xr:uid="{00000000-0004-0000-0000-00001D000000}"/>
    <hyperlink ref="A65" r:id="rId31" display="http://www.sveti-lovrec.hr/" xr:uid="{00000000-0004-0000-0000-00001E000000}"/>
    <hyperlink ref="A67" r:id="rId32" display="http://www.svpetarusumi.hr/" xr:uid="{00000000-0004-0000-0000-00001F000000}"/>
    <hyperlink ref="A69" r:id="rId33" display="http://svetvincenat.hr/opcinsko-vijece/sluzbene-novine/" xr:uid="{00000000-0004-0000-0000-000020000000}"/>
    <hyperlink ref="A71" r:id="rId34" display="https://tar-vabriga.hr/dokumenti/slu%C5%BEbeni_glasnik" xr:uid="{00000000-0004-0000-0000-000021000000}"/>
    <hyperlink ref="A73" r:id="rId35" display="http://www.tinjan.hr/" xr:uid="{00000000-0004-0000-0000-000022000000}"/>
    <hyperlink ref="A75" r:id="rId36" display="https://umag.hr/informacije/sluzbene-novine-grada-umaga-umago-90" xr:uid="{00000000-0004-0000-0000-000023000000}"/>
    <hyperlink ref="A77" r:id="rId37" display="http://www.visnjan.hr/sluzbeni-glasnik/" xr:uid="{00000000-0004-0000-0000-000024000000}"/>
    <hyperlink ref="A79" r:id="rId38" display="http://www.vizinada.hr/Glasnik-opcine.aspx" xr:uid="{00000000-0004-0000-0000-000025000000}"/>
    <hyperlink ref="A81" r:id="rId39" display="http://www.vodnjan.hr/gradska-uprava/dokumenti/sluzbene-novine" xr:uid="{00000000-0004-0000-0000-000026000000}"/>
    <hyperlink ref="A83" r:id="rId40" display="http://www.vrsar.hr/?clanak=66" xr:uid="{00000000-0004-0000-0000-000027000000}"/>
    <hyperlink ref="A86" r:id="rId41" display="https://www.zminj.hr/opcinskauprava/dokumenti/sluzbeni-glasnik" xr:uid="{00000000-0004-0000-0000-000028000000}"/>
    <hyperlink ref="B5" r:id="rId42" xr:uid="{00000000-0004-0000-0000-000029000000}"/>
    <hyperlink ref="B9" r:id="rId43" xr:uid="{00000000-0004-0000-0000-00002A000000}"/>
    <hyperlink ref="B13" r:id="rId44" xr:uid="{00000000-0004-0000-0000-00002B000000}"/>
    <hyperlink ref="B17" r:id="rId45" xr:uid="{00000000-0004-0000-0000-00002C000000}"/>
    <hyperlink ref="B31" r:id="rId46" xr:uid="{00000000-0004-0000-0000-00002D000000}"/>
    <hyperlink ref="B33" r:id="rId47" display="anamarija.luksic@labin.hr" xr:uid="{00000000-0004-0000-0000-00002E000000}"/>
    <hyperlink ref="B35" r:id="rId48" xr:uid="{00000000-0004-0000-0000-00002F000000}"/>
    <hyperlink ref="B49" r:id="rId49" xr:uid="{00000000-0004-0000-0000-000030000000}"/>
    <hyperlink ref="B51" r:id="rId50" xr:uid="{00000000-0004-0000-0000-000031000000}"/>
    <hyperlink ref="B53" r:id="rId51" xr:uid="{00000000-0004-0000-0000-000032000000}"/>
    <hyperlink ref="B55" r:id="rId52" xr:uid="{00000000-0004-0000-0000-000033000000}"/>
    <hyperlink ref="B57" r:id="rId53" xr:uid="{00000000-0004-0000-0000-000034000000}"/>
    <hyperlink ref="B59" r:id="rId54" xr:uid="{00000000-0004-0000-0000-000035000000}"/>
    <hyperlink ref="B61" r:id="rId55" xr:uid="{00000000-0004-0000-0000-000036000000}"/>
    <hyperlink ref="B63" r:id="rId56" xr:uid="{00000000-0004-0000-0000-000037000000}"/>
    <hyperlink ref="B65" r:id="rId57" xr:uid="{00000000-0004-0000-0000-000038000000}"/>
    <hyperlink ref="B67" r:id="rId58" xr:uid="{00000000-0004-0000-0000-000039000000}"/>
    <hyperlink ref="B71" r:id="rId59" xr:uid="{00000000-0004-0000-0000-00003A000000}"/>
    <hyperlink ref="B73" r:id="rId60" xr:uid="{00000000-0004-0000-0000-00003B000000}"/>
    <hyperlink ref="C73" r:id="rId61" display="opcina@tinjan.hr" xr:uid="{00000000-0004-0000-0000-00003C000000}"/>
    <hyperlink ref="B75" r:id="rId62" xr:uid="{00000000-0004-0000-0000-00003D000000}"/>
    <hyperlink ref="B77" r:id="rId63" xr:uid="{00000000-0004-0000-0000-00003E000000}"/>
    <hyperlink ref="B79" r:id="rId64" xr:uid="{00000000-0004-0000-0000-00003F000000}"/>
    <hyperlink ref="B81" r:id="rId65" xr:uid="{00000000-0004-0000-0000-000040000000}"/>
    <hyperlink ref="B83" r:id="rId66" xr:uid="{00000000-0004-0000-0000-000041000000}"/>
    <hyperlink ref="B86" r:id="rId67" xr:uid="{00000000-0004-0000-0000-000042000000}"/>
    <hyperlink ref="B23" r:id="rId68" xr:uid="{00000000-0004-0000-0000-000043000000}"/>
    <hyperlink ref="B43" r:id="rId69" xr:uid="{00000000-0004-0000-0000-000044000000}"/>
    <hyperlink ref="B47" r:id="rId70" xr:uid="{00000000-0004-0000-0000-000045000000}"/>
  </hyperlinks>
  <pageMargins left="0.7" right="0.7" top="0.75" bottom="0.75" header="0.3" footer="0.3"/>
  <pageSetup paperSize="9" orientation="portrait" r:id="rId7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38"/>
  <sheetViews>
    <sheetView zoomScale="70" zoomScaleNormal="70" workbookViewId="0">
      <selection activeCell="A34" sqref="A34:A38"/>
    </sheetView>
  </sheetViews>
  <sheetFormatPr defaultRowHeight="14.25" x14ac:dyDescent="0.25"/>
  <cols>
    <col min="1" max="1" width="27.140625" customWidth="1"/>
    <col min="2" max="2" width="30.42578125" hidden="1" customWidth="1"/>
    <col min="3" max="3" width="17.7109375" hidden="1" customWidth="1"/>
    <col min="4" max="4" width="14" hidden="1" customWidth="1"/>
    <col min="5" max="6" width="9.140625" hidden="1" customWidth="1"/>
  </cols>
  <sheetData>
    <row r="1" spans="1:39" s="71" customFormat="1" ht="34.5" x14ac:dyDescent="0.25">
      <c r="A1" s="76" t="s">
        <v>11</v>
      </c>
      <c r="B1" s="105" t="s">
        <v>65</v>
      </c>
      <c r="C1" s="106" t="str">
        <f>'[1]Primorsko-goranska žup_JLS'!$C$1</f>
        <v>telefon</v>
      </c>
      <c r="D1" s="89" t="s">
        <v>0</v>
      </c>
      <c r="E1" s="89" t="s">
        <v>1</v>
      </c>
      <c r="F1" s="89" t="s">
        <v>2</v>
      </c>
      <c r="G1" s="96" t="s">
        <v>458</v>
      </c>
      <c r="H1" s="96" t="s">
        <v>459</v>
      </c>
      <c r="I1" s="96" t="s">
        <v>460</v>
      </c>
      <c r="J1" s="96" t="s">
        <v>461</v>
      </c>
      <c r="K1" s="96" t="s">
        <v>462</v>
      </c>
      <c r="L1" s="96" t="s">
        <v>463</v>
      </c>
      <c r="M1" s="96" t="s">
        <v>464</v>
      </c>
      <c r="N1" s="96" t="s">
        <v>465</v>
      </c>
      <c r="O1" s="96" t="s">
        <v>466</v>
      </c>
      <c r="P1" s="96" t="s">
        <v>467</v>
      </c>
      <c r="Q1" s="96" t="s">
        <v>468</v>
      </c>
      <c r="R1" s="96" t="s">
        <v>469</v>
      </c>
      <c r="S1" s="96" t="s">
        <v>470</v>
      </c>
      <c r="T1" s="96" t="s">
        <v>471</v>
      </c>
      <c r="U1" s="96" t="s">
        <v>472</v>
      </c>
      <c r="V1" s="96" t="s">
        <v>473</v>
      </c>
      <c r="W1" s="96" t="s">
        <v>474</v>
      </c>
      <c r="X1" s="96" t="s">
        <v>475</v>
      </c>
      <c r="Y1" s="96" t="s">
        <v>476</v>
      </c>
      <c r="Z1" s="96" t="s">
        <v>477</v>
      </c>
      <c r="AA1" s="96" t="s">
        <v>478</v>
      </c>
      <c r="AB1" s="96" t="s">
        <v>479</v>
      </c>
      <c r="AC1" s="96" t="s">
        <v>480</v>
      </c>
      <c r="AD1" s="96" t="s">
        <v>481</v>
      </c>
      <c r="AE1" s="96" t="s">
        <v>482</v>
      </c>
      <c r="AF1" s="96" t="s">
        <v>483</v>
      </c>
      <c r="AG1" s="96" t="s">
        <v>484</v>
      </c>
      <c r="AH1" s="96" t="s">
        <v>485</v>
      </c>
      <c r="AI1" s="96" t="s">
        <v>486</v>
      </c>
      <c r="AJ1" s="96" t="s">
        <v>487</v>
      </c>
      <c r="AK1" s="96" t="s">
        <v>488</v>
      </c>
      <c r="AL1" s="96" t="s">
        <v>489</v>
      </c>
      <c r="AM1" s="96" t="s">
        <v>1686</v>
      </c>
    </row>
    <row r="2" spans="1:39" s="71" customFormat="1" x14ac:dyDescent="0.25">
      <c r="A2" s="107"/>
      <c r="B2" s="107"/>
      <c r="C2" s="108"/>
      <c r="D2" s="70"/>
      <c r="E2" s="70"/>
      <c r="F2" s="70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</row>
    <row r="3" spans="1:39" s="60" customFormat="1" x14ac:dyDescent="0.25">
      <c r="A3" s="61"/>
      <c r="B3" s="61"/>
      <c r="C3" s="62"/>
      <c r="D3" s="59"/>
      <c r="E3" s="59"/>
      <c r="F3" s="59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</row>
    <row r="4" spans="1:39" s="71" customFormat="1" x14ac:dyDescent="0.25">
      <c r="A4" s="107"/>
      <c r="B4" s="107"/>
      <c r="C4" s="108"/>
      <c r="D4" s="70"/>
      <c r="E4" s="70"/>
      <c r="F4" s="70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</row>
    <row r="5" spans="1:39" x14ac:dyDescent="0.25">
      <c r="A5" s="24" t="s">
        <v>818</v>
      </c>
      <c r="B5" s="24" t="s">
        <v>819</v>
      </c>
      <c r="C5" s="25" t="s">
        <v>820</v>
      </c>
      <c r="D5" s="6"/>
      <c r="E5" s="6"/>
      <c r="F5" s="6"/>
      <c r="G5" s="239">
        <v>58</v>
      </c>
      <c r="H5" s="239">
        <v>58</v>
      </c>
      <c r="I5" s="239">
        <v>58</v>
      </c>
      <c r="J5" s="239">
        <v>58</v>
      </c>
      <c r="K5" s="239">
        <v>58</v>
      </c>
      <c r="L5" s="239">
        <v>58</v>
      </c>
      <c r="M5" s="239">
        <v>58</v>
      </c>
      <c r="N5" s="239">
        <v>58</v>
      </c>
      <c r="O5" s="239">
        <v>61.1</v>
      </c>
      <c r="P5" s="239">
        <v>62.2</v>
      </c>
      <c r="Q5" s="239">
        <v>64.599999999999994</v>
      </c>
      <c r="R5" s="239">
        <v>66.400000000000006</v>
      </c>
      <c r="S5" s="239">
        <v>68.5</v>
      </c>
      <c r="T5" s="239">
        <v>70.099999999999994</v>
      </c>
      <c r="U5" s="239">
        <v>72.2</v>
      </c>
      <c r="V5" s="239">
        <v>75</v>
      </c>
      <c r="W5" s="239">
        <v>77.3</v>
      </c>
      <c r="X5" s="239">
        <v>79.099999999999994</v>
      </c>
      <c r="Y5" s="239">
        <v>81.5</v>
      </c>
      <c r="Z5" s="239">
        <v>83.3</v>
      </c>
      <c r="AA5" s="239">
        <v>85.2</v>
      </c>
      <c r="AB5" s="239">
        <v>87.1</v>
      </c>
      <c r="AC5" s="239">
        <v>88.2</v>
      </c>
      <c r="AD5" s="239">
        <v>90</v>
      </c>
      <c r="AE5" s="239">
        <v>91.2</v>
      </c>
      <c r="AF5" s="239">
        <v>93.5</v>
      </c>
      <c r="AG5" s="239">
        <v>93.8</v>
      </c>
      <c r="AH5" s="239">
        <v>95.81</v>
      </c>
      <c r="AI5" s="239">
        <v>96.75</v>
      </c>
      <c r="AJ5" s="239">
        <v>98.6</v>
      </c>
      <c r="AK5" s="239">
        <v>98.77</v>
      </c>
      <c r="AL5" s="239">
        <v>101.71</v>
      </c>
      <c r="AM5" s="252"/>
    </row>
    <row r="6" spans="1:39" s="71" customFormat="1" x14ac:dyDescent="0.25">
      <c r="A6" s="107"/>
      <c r="B6" s="107"/>
      <c r="C6" s="108"/>
      <c r="D6" s="70"/>
      <c r="E6" s="70"/>
      <c r="F6" s="70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</row>
    <row r="7" spans="1:39" x14ac:dyDescent="0.25">
      <c r="A7" s="24" t="s">
        <v>821</v>
      </c>
      <c r="B7" s="24" t="s">
        <v>822</v>
      </c>
      <c r="C7" s="25" t="s">
        <v>823</v>
      </c>
      <c r="D7" s="6"/>
      <c r="E7" s="6"/>
      <c r="F7" s="6"/>
      <c r="G7" s="50">
        <v>3</v>
      </c>
      <c r="H7" s="50">
        <v>3</v>
      </c>
      <c r="I7" s="50">
        <v>3</v>
      </c>
      <c r="J7" s="50">
        <v>3</v>
      </c>
      <c r="K7" s="50">
        <v>3</v>
      </c>
      <c r="L7" s="50">
        <v>3</v>
      </c>
      <c r="M7" s="50">
        <v>3</v>
      </c>
      <c r="N7" s="50">
        <v>3</v>
      </c>
      <c r="O7" s="50">
        <v>3</v>
      </c>
      <c r="P7" s="50">
        <v>3</v>
      </c>
      <c r="Q7" s="50">
        <v>3</v>
      </c>
      <c r="R7" s="50">
        <v>3</v>
      </c>
      <c r="S7" s="50">
        <v>3</v>
      </c>
      <c r="T7" s="50">
        <v>3</v>
      </c>
      <c r="U7" s="50">
        <v>3.1</v>
      </c>
      <c r="V7" s="50">
        <v>3.2</v>
      </c>
      <c r="W7" s="50">
        <v>3.75</v>
      </c>
      <c r="X7" s="50">
        <v>3.75</v>
      </c>
      <c r="Y7" s="50">
        <v>4.5</v>
      </c>
      <c r="Z7" s="50">
        <v>4.5</v>
      </c>
      <c r="AA7" s="50">
        <v>4.63</v>
      </c>
      <c r="AB7" s="50">
        <v>5.33</v>
      </c>
      <c r="AC7" s="50">
        <v>5.53</v>
      </c>
      <c r="AD7" s="50">
        <v>5.93</v>
      </c>
      <c r="AE7" s="50">
        <v>6.2</v>
      </c>
      <c r="AF7" s="50">
        <v>6.95</v>
      </c>
      <c r="AG7" s="50">
        <v>7.61</v>
      </c>
      <c r="AH7" s="50">
        <v>9.36</v>
      </c>
      <c r="AI7" s="50">
        <v>10.51</v>
      </c>
      <c r="AJ7" s="50">
        <v>13.36</v>
      </c>
      <c r="AK7" s="50">
        <v>14.81</v>
      </c>
      <c r="AL7" s="50">
        <v>16.97</v>
      </c>
      <c r="AM7" s="252"/>
    </row>
    <row r="8" spans="1:39" s="71" customFormat="1" x14ac:dyDescent="0.25">
      <c r="A8" s="107"/>
      <c r="B8" s="107"/>
      <c r="C8" s="108"/>
      <c r="D8" s="70"/>
      <c r="E8" s="70"/>
      <c r="F8" s="70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</row>
    <row r="9" spans="1:39" x14ac:dyDescent="0.25">
      <c r="A9" s="24" t="s">
        <v>824</v>
      </c>
      <c r="B9" s="24" t="s">
        <v>825</v>
      </c>
      <c r="C9" s="25" t="s">
        <v>826</v>
      </c>
      <c r="D9" s="6"/>
      <c r="E9" s="6"/>
      <c r="F9" s="6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50">
        <v>342.65100000000001</v>
      </c>
      <c r="AM9" s="252"/>
    </row>
    <row r="10" spans="1:39" s="71" customFormat="1" x14ac:dyDescent="0.25">
      <c r="A10" s="107"/>
      <c r="B10" s="107"/>
      <c r="C10" s="108"/>
      <c r="D10" s="70"/>
      <c r="E10" s="70"/>
      <c r="F10" s="70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</row>
    <row r="11" spans="1:39" x14ac:dyDescent="0.25">
      <c r="A11" s="4" t="s">
        <v>827</v>
      </c>
      <c r="B11" s="94" t="s">
        <v>828</v>
      </c>
      <c r="C11" s="12" t="s">
        <v>829</v>
      </c>
      <c r="D11" s="1"/>
      <c r="E11" s="1"/>
      <c r="F11" s="1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2"/>
    </row>
    <row r="12" spans="1:39" s="71" customFormat="1" x14ac:dyDescent="0.25">
      <c r="A12" s="107"/>
      <c r="B12" s="107"/>
      <c r="C12" s="108"/>
      <c r="D12" s="70"/>
      <c r="E12" s="70"/>
      <c r="F12" s="70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</row>
    <row r="13" spans="1:39" x14ac:dyDescent="0.25">
      <c r="A13" s="24" t="s">
        <v>830</v>
      </c>
      <c r="B13" s="24" t="s">
        <v>831</v>
      </c>
      <c r="C13" s="25" t="s">
        <v>832</v>
      </c>
      <c r="D13" s="6"/>
      <c r="E13" s="6"/>
      <c r="F13" s="6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251"/>
      <c r="Y13" s="194">
        <v>4.13</v>
      </c>
      <c r="Z13" s="194">
        <v>4.1399999999999997</v>
      </c>
      <c r="AA13" s="194">
        <v>7.13</v>
      </c>
      <c r="AB13" s="194">
        <v>7.14</v>
      </c>
      <c r="AC13" s="231">
        <v>8.1280000000000001</v>
      </c>
      <c r="AD13" s="231">
        <v>8.1280000000000001</v>
      </c>
      <c r="AE13" s="50">
        <v>11.13</v>
      </c>
      <c r="AF13" s="50">
        <v>11.13</v>
      </c>
      <c r="AG13" s="50">
        <v>11.13</v>
      </c>
      <c r="AH13" s="50">
        <v>11.13</v>
      </c>
      <c r="AI13" s="50">
        <v>11.13</v>
      </c>
      <c r="AJ13" s="50">
        <v>11.13</v>
      </c>
      <c r="AK13" s="50">
        <v>13.43</v>
      </c>
      <c r="AL13" s="50">
        <v>15.13</v>
      </c>
      <c r="AM13" s="252"/>
    </row>
    <row r="14" spans="1:39" s="71" customFormat="1" x14ac:dyDescent="0.25">
      <c r="A14" s="107"/>
      <c r="B14" s="107"/>
      <c r="C14" s="108"/>
      <c r="D14" s="70"/>
      <c r="E14" s="70"/>
      <c r="F14" s="70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</row>
    <row r="15" spans="1:39" x14ac:dyDescent="0.25">
      <c r="A15" s="24" t="s">
        <v>833</v>
      </c>
      <c r="B15" s="24" t="s">
        <v>834</v>
      </c>
      <c r="C15" s="25" t="s">
        <v>1818</v>
      </c>
      <c r="D15" s="6"/>
      <c r="E15" s="6"/>
      <c r="F15" s="6"/>
      <c r="G15" s="50">
        <v>15</v>
      </c>
      <c r="H15" s="50">
        <v>15</v>
      </c>
      <c r="I15" s="50">
        <v>15</v>
      </c>
      <c r="J15" s="50">
        <v>15</v>
      </c>
      <c r="K15" s="50">
        <v>15</v>
      </c>
      <c r="L15" s="50">
        <v>15</v>
      </c>
      <c r="M15" s="50">
        <v>15.5</v>
      </c>
      <c r="N15" s="50">
        <v>15.5</v>
      </c>
      <c r="O15" s="50">
        <v>20</v>
      </c>
      <c r="P15" s="50">
        <v>20.5</v>
      </c>
      <c r="Q15" s="50">
        <v>20.5</v>
      </c>
      <c r="R15" s="50">
        <v>22</v>
      </c>
      <c r="S15" s="50">
        <v>23.15</v>
      </c>
      <c r="T15" s="50">
        <v>24.7</v>
      </c>
      <c r="U15" s="50">
        <v>26.65</v>
      </c>
      <c r="V15" s="50">
        <v>29</v>
      </c>
      <c r="W15" s="50">
        <v>31.85</v>
      </c>
      <c r="X15" s="50">
        <v>35.200000000000003</v>
      </c>
      <c r="Y15" s="50">
        <v>39.049999999999997</v>
      </c>
      <c r="Z15" s="50">
        <v>43.55</v>
      </c>
      <c r="AA15" s="50">
        <v>50</v>
      </c>
      <c r="AB15" s="50">
        <v>55.25</v>
      </c>
      <c r="AC15" s="50">
        <v>62.15</v>
      </c>
      <c r="AD15" s="50">
        <v>71.05</v>
      </c>
      <c r="AE15" s="50">
        <v>81.25</v>
      </c>
      <c r="AF15" s="50">
        <v>85.86</v>
      </c>
      <c r="AG15" s="50">
        <v>88.44</v>
      </c>
      <c r="AH15" s="50">
        <v>91.45</v>
      </c>
      <c r="AI15" s="50">
        <v>94.85</v>
      </c>
      <c r="AJ15" s="50">
        <v>98.65</v>
      </c>
      <c r="AK15" s="50">
        <v>102</v>
      </c>
      <c r="AL15" s="50">
        <v>110</v>
      </c>
      <c r="AM15" s="252"/>
    </row>
    <row r="16" spans="1:39" s="71" customFormat="1" x14ac:dyDescent="0.25">
      <c r="A16" s="107"/>
      <c r="B16" s="107"/>
      <c r="C16" s="108"/>
      <c r="D16" s="70"/>
      <c r="E16" s="70"/>
      <c r="F16" s="70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</row>
    <row r="17" spans="1:39" x14ac:dyDescent="0.25">
      <c r="A17" s="24" t="s">
        <v>835</v>
      </c>
      <c r="B17" s="160" t="s">
        <v>836</v>
      </c>
      <c r="C17" s="25" t="s">
        <v>837</v>
      </c>
      <c r="D17" s="1"/>
      <c r="E17" s="6"/>
      <c r="F17" s="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50">
        <v>107.785</v>
      </c>
      <c r="AI17" s="256"/>
      <c r="AJ17" s="256"/>
      <c r="AK17" s="256"/>
      <c r="AL17" s="256"/>
      <c r="AM17" s="252"/>
    </row>
    <row r="18" spans="1:39" s="71" customFormat="1" x14ac:dyDescent="0.25">
      <c r="A18" s="107"/>
      <c r="B18" s="107"/>
      <c r="C18" s="108"/>
      <c r="D18" s="70"/>
      <c r="E18" s="70"/>
      <c r="F18" s="70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</row>
    <row r="19" spans="1:39" x14ac:dyDescent="0.25">
      <c r="A19" s="24" t="s">
        <v>838</v>
      </c>
      <c r="B19" s="24" t="s">
        <v>839</v>
      </c>
      <c r="C19" s="25" t="s">
        <v>840</v>
      </c>
      <c r="D19" s="6"/>
      <c r="E19" s="6"/>
      <c r="F19" s="6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50">
        <v>75.8</v>
      </c>
      <c r="AM19" s="252"/>
    </row>
    <row r="20" spans="1:39" s="71" customFormat="1" x14ac:dyDescent="0.25">
      <c r="A20" s="107"/>
      <c r="B20" s="107"/>
      <c r="C20" s="108"/>
      <c r="D20" s="70"/>
      <c r="E20" s="70"/>
      <c r="F20" s="70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</row>
    <row r="21" spans="1:39" x14ac:dyDescent="0.25">
      <c r="A21" s="24" t="s">
        <v>841</v>
      </c>
      <c r="B21" s="24" t="s">
        <v>842</v>
      </c>
      <c r="C21" s="25" t="s">
        <v>843</v>
      </c>
      <c r="D21" s="6"/>
      <c r="E21" s="6"/>
      <c r="F21" s="6"/>
      <c r="G21" s="187"/>
      <c r="H21" s="187"/>
      <c r="I21" s="187"/>
      <c r="J21" s="187"/>
      <c r="K21" s="187"/>
      <c r="L21" s="187"/>
      <c r="M21" s="50">
        <v>60</v>
      </c>
      <c r="N21" s="50">
        <v>60</v>
      </c>
      <c r="O21" s="50">
        <v>60</v>
      </c>
      <c r="P21" s="50">
        <v>59.3</v>
      </c>
      <c r="Q21" s="50">
        <v>59.380000000000024</v>
      </c>
      <c r="R21" s="50">
        <v>59.380000000000024</v>
      </c>
      <c r="S21" s="50">
        <v>59.780000000000022</v>
      </c>
      <c r="T21" s="50">
        <v>60.980000000000025</v>
      </c>
      <c r="U21" s="50">
        <v>61.680000000000028</v>
      </c>
      <c r="V21" s="50">
        <v>62.28000000000003</v>
      </c>
      <c r="W21" s="50">
        <v>63.080000000000027</v>
      </c>
      <c r="X21" s="50">
        <v>65.380000000000024</v>
      </c>
      <c r="Y21" s="50">
        <v>67.080000000000027</v>
      </c>
      <c r="Z21" s="50">
        <v>68.380000000000024</v>
      </c>
      <c r="AA21" s="50">
        <v>69.180000000000021</v>
      </c>
      <c r="AB21" s="50">
        <v>71.280000000000015</v>
      </c>
      <c r="AC21" s="50">
        <v>71.88000000000001</v>
      </c>
      <c r="AD21" s="50">
        <v>73.88000000000001</v>
      </c>
      <c r="AE21" s="50">
        <v>74.98</v>
      </c>
      <c r="AF21" s="50">
        <v>76.58</v>
      </c>
      <c r="AG21" s="50">
        <v>78.38</v>
      </c>
      <c r="AH21" s="50">
        <v>79.58</v>
      </c>
      <c r="AI21" s="50">
        <v>84.08</v>
      </c>
      <c r="AJ21" s="50">
        <v>84.983000000000004</v>
      </c>
      <c r="AK21" s="50">
        <v>85.98</v>
      </c>
      <c r="AL21" s="50">
        <v>86.68</v>
      </c>
      <c r="AM21" s="252"/>
    </row>
    <row r="22" spans="1:39" s="71" customFormat="1" x14ac:dyDescent="0.25">
      <c r="A22" s="107"/>
      <c r="B22" s="107"/>
      <c r="C22" s="108"/>
      <c r="D22" s="70"/>
      <c r="E22" s="70"/>
      <c r="F22" s="70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</row>
    <row r="23" spans="1:39" x14ac:dyDescent="0.25">
      <c r="A23" s="4" t="s">
        <v>844</v>
      </c>
      <c r="B23" s="94" t="s">
        <v>845</v>
      </c>
      <c r="C23" s="12" t="s">
        <v>846</v>
      </c>
      <c r="D23" s="1"/>
      <c r="E23" s="1"/>
      <c r="F23" s="1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2"/>
    </row>
    <row r="24" spans="1:39" s="71" customFormat="1" x14ac:dyDescent="0.25">
      <c r="A24" s="107"/>
      <c r="B24" s="107"/>
      <c r="C24" s="108"/>
      <c r="D24" s="70"/>
      <c r="E24" s="70"/>
      <c r="F24" s="70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</row>
    <row r="25" spans="1:39" x14ac:dyDescent="0.25">
      <c r="A25" s="24" t="s">
        <v>847</v>
      </c>
      <c r="B25" s="24" t="s">
        <v>848</v>
      </c>
      <c r="C25" s="25" t="s">
        <v>849</v>
      </c>
      <c r="D25" s="6"/>
      <c r="E25" s="6"/>
      <c r="F25" s="6"/>
      <c r="G25" s="187"/>
      <c r="H25" s="187"/>
      <c r="I25" s="50">
        <v>6.4</v>
      </c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 t="s">
        <v>1678</v>
      </c>
      <c r="Z25" s="187"/>
      <c r="AA25" s="187"/>
      <c r="AB25" s="187"/>
      <c r="AC25" s="187"/>
      <c r="AD25" s="187"/>
      <c r="AE25" s="187"/>
      <c r="AF25" s="187"/>
      <c r="AG25" s="187" t="s">
        <v>1678</v>
      </c>
      <c r="AH25" s="187"/>
      <c r="AI25" s="187" t="s">
        <v>1678</v>
      </c>
      <c r="AJ25" s="50">
        <v>12.6</v>
      </c>
      <c r="AK25" s="187" t="s">
        <v>1678</v>
      </c>
      <c r="AL25" s="50">
        <v>26.5</v>
      </c>
      <c r="AM25" s="252"/>
    </row>
    <row r="26" spans="1:39" s="71" customFormat="1" x14ac:dyDescent="0.25">
      <c r="A26" s="107"/>
      <c r="B26" s="107"/>
      <c r="C26" s="108"/>
      <c r="D26" s="70"/>
      <c r="E26" s="70"/>
      <c r="F26" s="70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</row>
    <row r="27" spans="1:39" x14ac:dyDescent="0.25">
      <c r="A27" s="24" t="s">
        <v>850</v>
      </c>
      <c r="B27" s="24" t="s">
        <v>851</v>
      </c>
      <c r="C27" s="25" t="s">
        <v>852</v>
      </c>
      <c r="D27" s="6"/>
      <c r="E27" s="6"/>
      <c r="F27" s="6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50">
        <v>21</v>
      </c>
      <c r="AI27" s="50">
        <v>26.3</v>
      </c>
      <c r="AJ27" s="50">
        <v>26.3</v>
      </c>
      <c r="AK27" s="50">
        <v>26.3</v>
      </c>
      <c r="AL27" s="50">
        <v>26.3</v>
      </c>
      <c r="AM27" s="252"/>
    </row>
    <row r="28" spans="1:39" x14ac:dyDescent="0.25">
      <c r="G28" s="17">
        <f>SUM(G2:G27)</f>
        <v>76</v>
      </c>
      <c r="H28" s="17">
        <f t="shared" ref="H28:AM28" si="0">SUM(H2:H27)</f>
        <v>76</v>
      </c>
      <c r="I28" s="17">
        <f t="shared" si="0"/>
        <v>82.4</v>
      </c>
      <c r="J28" s="17">
        <f t="shared" si="0"/>
        <v>76</v>
      </c>
      <c r="K28" s="17">
        <f t="shared" si="0"/>
        <v>76</v>
      </c>
      <c r="L28" s="17">
        <f t="shared" si="0"/>
        <v>76</v>
      </c>
      <c r="M28" s="17">
        <f t="shared" si="0"/>
        <v>136.5</v>
      </c>
      <c r="N28" s="17">
        <f t="shared" si="0"/>
        <v>136.5</v>
      </c>
      <c r="O28" s="17">
        <f t="shared" si="0"/>
        <v>144.1</v>
      </c>
      <c r="P28" s="17">
        <f t="shared" si="0"/>
        <v>145</v>
      </c>
      <c r="Q28" s="17">
        <f t="shared" si="0"/>
        <v>147.48000000000002</v>
      </c>
      <c r="R28" s="17">
        <f t="shared" si="0"/>
        <v>150.78000000000003</v>
      </c>
      <c r="S28" s="17">
        <f t="shared" si="0"/>
        <v>154.43000000000004</v>
      </c>
      <c r="T28" s="17">
        <f t="shared" si="0"/>
        <v>158.78000000000003</v>
      </c>
      <c r="U28" s="17">
        <f t="shared" si="0"/>
        <v>163.63000000000002</v>
      </c>
      <c r="V28" s="17">
        <f t="shared" si="0"/>
        <v>169.48000000000002</v>
      </c>
      <c r="W28" s="17">
        <f t="shared" si="0"/>
        <v>175.98000000000002</v>
      </c>
      <c r="X28" s="17">
        <f t="shared" si="0"/>
        <v>183.43</v>
      </c>
      <c r="Y28" s="17">
        <f t="shared" si="0"/>
        <v>196.26000000000005</v>
      </c>
      <c r="Z28" s="17">
        <f t="shared" si="0"/>
        <v>203.87000000000003</v>
      </c>
      <c r="AA28" s="17">
        <f t="shared" si="0"/>
        <v>216.14</v>
      </c>
      <c r="AB28" s="17">
        <f t="shared" si="0"/>
        <v>226.10000000000002</v>
      </c>
      <c r="AC28" s="17">
        <f t="shared" si="0"/>
        <v>235.88800000000003</v>
      </c>
      <c r="AD28" s="17">
        <f t="shared" si="0"/>
        <v>248.988</v>
      </c>
      <c r="AE28" s="17">
        <f t="shared" si="0"/>
        <v>264.76</v>
      </c>
      <c r="AF28" s="17">
        <f t="shared" si="0"/>
        <v>274.02</v>
      </c>
      <c r="AG28" s="17">
        <f t="shared" si="0"/>
        <v>279.36</v>
      </c>
      <c r="AH28" s="17">
        <f t="shared" si="0"/>
        <v>416.11499999999995</v>
      </c>
      <c r="AI28" s="17">
        <f t="shared" si="0"/>
        <v>323.62</v>
      </c>
      <c r="AJ28" s="17">
        <f t="shared" si="0"/>
        <v>345.62300000000005</v>
      </c>
      <c r="AK28" s="17">
        <f t="shared" si="0"/>
        <v>341.29</v>
      </c>
      <c r="AL28" s="17">
        <f t="shared" si="0"/>
        <v>801.74099999999999</v>
      </c>
      <c r="AM28" s="17">
        <f t="shared" si="0"/>
        <v>0</v>
      </c>
    </row>
    <row r="34" spans="1:2" x14ac:dyDescent="0.25">
      <c r="A34" s="38" t="s">
        <v>1834</v>
      </c>
      <c r="B34" s="36" t="s">
        <v>1677</v>
      </c>
    </row>
    <row r="35" spans="1:2" x14ac:dyDescent="0.25">
      <c r="A35" s="49"/>
      <c r="B35" s="36"/>
    </row>
    <row r="36" spans="1:2" x14ac:dyDescent="0.25">
      <c r="A36" s="10" t="s">
        <v>1835</v>
      </c>
      <c r="B36" s="36" t="s">
        <v>1672</v>
      </c>
    </row>
    <row r="37" spans="1:2" x14ac:dyDescent="0.25">
      <c r="A37" s="49"/>
      <c r="B37" s="36"/>
    </row>
    <row r="38" spans="1:2" x14ac:dyDescent="0.25">
      <c r="A38" s="39" t="s">
        <v>1836</v>
      </c>
      <c r="B38" s="36" t="s">
        <v>1673</v>
      </c>
    </row>
  </sheetData>
  <hyperlinks>
    <hyperlink ref="B5" r:id="rId1" xr:uid="{00000000-0004-0000-0900-000000000000}"/>
    <hyperlink ref="B7" r:id="rId2" xr:uid="{00000000-0004-0000-0900-000001000000}"/>
    <hyperlink ref="B11" r:id="rId3" xr:uid="{00000000-0004-0000-0900-000002000000}"/>
    <hyperlink ref="B13" r:id="rId4" xr:uid="{00000000-0004-0000-0900-000003000000}"/>
    <hyperlink ref="B15" r:id="rId5" xr:uid="{00000000-0004-0000-0900-000004000000}"/>
    <hyperlink ref="B21" r:id="rId6" xr:uid="{00000000-0004-0000-0900-000005000000}"/>
    <hyperlink ref="B23" r:id="rId7" xr:uid="{00000000-0004-0000-0900-000006000000}"/>
    <hyperlink ref="B27" r:id="rId8" xr:uid="{00000000-0004-0000-0900-000007000000}"/>
    <hyperlink ref="B17" r:id="rId9" xr:uid="{00000000-0004-0000-0900-000008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4"/>
  <sheetViews>
    <sheetView zoomScale="70" zoomScaleNormal="70" workbookViewId="0">
      <selection activeCell="A40" sqref="A40:A44"/>
    </sheetView>
  </sheetViews>
  <sheetFormatPr defaultRowHeight="14.25" x14ac:dyDescent="0.25"/>
  <cols>
    <col min="1" max="1" width="47.42578125" customWidth="1"/>
    <col min="2" max="2" width="30.7109375" hidden="1" customWidth="1"/>
    <col min="3" max="3" width="18.28515625" hidden="1" customWidth="1"/>
    <col min="4" max="4" width="12.5703125" hidden="1" customWidth="1"/>
    <col min="5" max="5" width="9.140625" hidden="1" customWidth="1"/>
    <col min="6" max="6" width="10.5703125" hidden="1" customWidth="1"/>
  </cols>
  <sheetData>
    <row r="1" spans="1:39" s="71" customFormat="1" ht="31.5" x14ac:dyDescent="0.25">
      <c r="A1" s="76" t="s">
        <v>12</v>
      </c>
      <c r="B1" s="105" t="s">
        <v>65</v>
      </c>
      <c r="C1" s="106" t="str">
        <f>'[1]Primorsko-goranska žup_JLS'!$C$1</f>
        <v>telefon</v>
      </c>
      <c r="D1" s="89" t="s">
        <v>0</v>
      </c>
      <c r="E1" s="89" t="s">
        <v>1</v>
      </c>
      <c r="F1" s="89" t="s">
        <v>2</v>
      </c>
      <c r="G1" s="96" t="s">
        <v>458</v>
      </c>
      <c r="H1" s="96" t="s">
        <v>459</v>
      </c>
      <c r="I1" s="96" t="s">
        <v>460</v>
      </c>
      <c r="J1" s="96" t="s">
        <v>461</v>
      </c>
      <c r="K1" s="96" t="s">
        <v>462</v>
      </c>
      <c r="L1" s="96" t="s">
        <v>463</v>
      </c>
      <c r="M1" s="96" t="s">
        <v>464</v>
      </c>
      <c r="N1" s="96" t="s">
        <v>465</v>
      </c>
      <c r="O1" s="96" t="s">
        <v>466</v>
      </c>
      <c r="P1" s="96" t="s">
        <v>467</v>
      </c>
      <c r="Q1" s="96" t="s">
        <v>468</v>
      </c>
      <c r="R1" s="96" t="s">
        <v>469</v>
      </c>
      <c r="S1" s="96" t="s">
        <v>470</v>
      </c>
      <c r="T1" s="96" t="s">
        <v>471</v>
      </c>
      <c r="U1" s="96" t="s">
        <v>472</v>
      </c>
      <c r="V1" s="96" t="s">
        <v>473</v>
      </c>
      <c r="W1" s="96" t="s">
        <v>474</v>
      </c>
      <c r="X1" s="96" t="s">
        <v>475</v>
      </c>
      <c r="Y1" s="96" t="s">
        <v>476</v>
      </c>
      <c r="Z1" s="96" t="s">
        <v>477</v>
      </c>
      <c r="AA1" s="96" t="s">
        <v>478</v>
      </c>
      <c r="AB1" s="96" t="s">
        <v>479</v>
      </c>
      <c r="AC1" s="96" t="s">
        <v>480</v>
      </c>
      <c r="AD1" s="96" t="s">
        <v>481</v>
      </c>
      <c r="AE1" s="96" t="s">
        <v>482</v>
      </c>
      <c r="AF1" s="96" t="s">
        <v>483</v>
      </c>
      <c r="AG1" s="96" t="s">
        <v>484</v>
      </c>
      <c r="AH1" s="96" t="s">
        <v>485</v>
      </c>
      <c r="AI1" s="96" t="s">
        <v>486</v>
      </c>
      <c r="AJ1" s="96" t="s">
        <v>487</v>
      </c>
      <c r="AK1" s="96" t="s">
        <v>488</v>
      </c>
      <c r="AL1" s="96" t="s">
        <v>489</v>
      </c>
      <c r="AM1" s="96" t="s">
        <v>1686</v>
      </c>
    </row>
    <row r="2" spans="1:39" s="71" customFormat="1" hidden="1" x14ac:dyDescent="0.25">
      <c r="A2" s="102"/>
      <c r="B2" s="102"/>
      <c r="C2" s="103"/>
      <c r="D2" s="70"/>
      <c r="E2" s="70"/>
      <c r="F2" s="70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</row>
    <row r="3" spans="1:39" s="101" customFormat="1" hidden="1" x14ac:dyDescent="0.25">
      <c r="A3" s="109"/>
      <c r="B3" s="109"/>
      <c r="C3" s="110"/>
      <c r="D3" s="111"/>
      <c r="E3" s="111"/>
      <c r="F3" s="111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</row>
    <row r="4" spans="1:39" s="101" customFormat="1" hidden="1" x14ac:dyDescent="0.25">
      <c r="A4" s="109"/>
      <c r="B4" s="109"/>
      <c r="C4" s="110"/>
      <c r="D4" s="111"/>
      <c r="E4" s="111"/>
      <c r="F4" s="111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</row>
    <row r="5" spans="1:39" s="101" customFormat="1" hidden="1" x14ac:dyDescent="0.25">
      <c r="A5" s="109"/>
      <c r="B5" s="109"/>
      <c r="C5" s="110"/>
      <c r="D5" s="111"/>
      <c r="E5" s="111"/>
      <c r="F5" s="111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</row>
    <row r="6" spans="1:39" s="71" customFormat="1" hidden="1" x14ac:dyDescent="0.25">
      <c r="A6" s="102"/>
      <c r="B6" s="102"/>
      <c r="C6" s="103"/>
      <c r="D6" s="70"/>
      <c r="E6" s="70"/>
      <c r="F6" s="70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</row>
    <row r="7" spans="1:39" x14ac:dyDescent="0.25">
      <c r="A7" s="8" t="s">
        <v>853</v>
      </c>
      <c r="B7" s="9" t="s">
        <v>854</v>
      </c>
      <c r="C7" s="14" t="s">
        <v>855</v>
      </c>
      <c r="D7" s="6"/>
      <c r="E7" s="6"/>
      <c r="F7" s="6"/>
      <c r="G7" s="50">
        <v>3</v>
      </c>
      <c r="H7" s="50">
        <v>3</v>
      </c>
      <c r="I7" s="50">
        <v>3</v>
      </c>
      <c r="J7" s="50">
        <v>3</v>
      </c>
      <c r="K7" s="50">
        <v>3</v>
      </c>
      <c r="L7" s="50">
        <v>3</v>
      </c>
      <c r="M7" s="50">
        <v>3</v>
      </c>
      <c r="N7" s="50">
        <v>3</v>
      </c>
      <c r="O7" s="50">
        <v>3</v>
      </c>
      <c r="P7" s="50">
        <v>3</v>
      </c>
      <c r="Q7" s="50">
        <v>3</v>
      </c>
      <c r="R7" s="50">
        <v>3</v>
      </c>
      <c r="S7" s="50">
        <v>3</v>
      </c>
      <c r="T7" s="50">
        <v>3</v>
      </c>
      <c r="U7" s="50">
        <v>3</v>
      </c>
      <c r="V7" s="50">
        <v>3</v>
      </c>
      <c r="W7" s="50">
        <v>8.1999999999999993</v>
      </c>
      <c r="X7" s="50">
        <v>8.1999999999999993</v>
      </c>
      <c r="Y7" s="50">
        <v>8.1999999999999993</v>
      </c>
      <c r="Z7" s="50">
        <v>8.1999999999999993</v>
      </c>
      <c r="AA7" s="50">
        <v>8.1999999999999993</v>
      </c>
      <c r="AB7" s="50">
        <v>8.1999999999999993</v>
      </c>
      <c r="AC7" s="50">
        <v>8.1999999999999993</v>
      </c>
      <c r="AD7" s="50">
        <v>8.1999999999999993</v>
      </c>
      <c r="AE7" s="50">
        <v>8.1999999999999993</v>
      </c>
      <c r="AF7" s="50">
        <v>8.1999999999999993</v>
      </c>
      <c r="AG7" s="50">
        <v>8.1999999999999993</v>
      </c>
      <c r="AH7" s="50">
        <v>8.1999999999999993</v>
      </c>
      <c r="AI7" s="50">
        <v>8.1999999999999993</v>
      </c>
      <c r="AJ7" s="50">
        <v>8.1999999999999993</v>
      </c>
      <c r="AK7" s="50">
        <v>10.199999999999999</v>
      </c>
      <c r="AL7" s="50">
        <v>10.199999999999999</v>
      </c>
      <c r="AM7" s="252"/>
    </row>
    <row r="8" spans="1:39" s="71" customFormat="1" x14ac:dyDescent="0.25">
      <c r="A8" s="102"/>
      <c r="B8" s="102"/>
      <c r="C8" s="103"/>
      <c r="D8" s="70"/>
      <c r="E8" s="70"/>
      <c r="F8" s="70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</row>
    <row r="9" spans="1:39" x14ac:dyDescent="0.25">
      <c r="A9" s="9" t="s">
        <v>856</v>
      </c>
      <c r="B9" s="9" t="s">
        <v>857</v>
      </c>
      <c r="C9" s="14" t="s">
        <v>858</v>
      </c>
      <c r="D9" s="6"/>
      <c r="E9" s="6"/>
      <c r="F9" s="6"/>
      <c r="G9" s="50">
        <v>4.47</v>
      </c>
      <c r="H9" s="50">
        <v>4.47</v>
      </c>
      <c r="I9" s="50">
        <v>4.47</v>
      </c>
      <c r="J9" s="50">
        <v>5.05</v>
      </c>
      <c r="K9" s="50">
        <v>5.05</v>
      </c>
      <c r="L9" s="50">
        <v>5.63</v>
      </c>
      <c r="M9" s="50">
        <v>5.63</v>
      </c>
      <c r="N9" s="50">
        <v>5.63</v>
      </c>
      <c r="O9" s="50">
        <v>6.36</v>
      </c>
      <c r="P9" s="50">
        <v>6.36</v>
      </c>
      <c r="Q9" s="50">
        <v>6.36</v>
      </c>
      <c r="R9" s="50">
        <v>6.36</v>
      </c>
      <c r="S9" s="50">
        <v>7.01</v>
      </c>
      <c r="T9" s="50">
        <v>7.01</v>
      </c>
      <c r="U9" s="50">
        <v>7.01</v>
      </c>
      <c r="V9" s="50">
        <v>7.01</v>
      </c>
      <c r="W9" s="50">
        <v>7.01</v>
      </c>
      <c r="X9" s="50">
        <v>7.49</v>
      </c>
      <c r="Y9" s="50">
        <v>7.49</v>
      </c>
      <c r="Z9" s="50">
        <v>7.99</v>
      </c>
      <c r="AA9" s="50">
        <v>7.99</v>
      </c>
      <c r="AB9" s="50">
        <v>8.49</v>
      </c>
      <c r="AC9" s="50">
        <v>8.49</v>
      </c>
      <c r="AD9" s="50">
        <v>8.49</v>
      </c>
      <c r="AE9" s="50">
        <v>8.66</v>
      </c>
      <c r="AF9" s="50">
        <v>8.66</v>
      </c>
      <c r="AG9" s="50">
        <v>9.06</v>
      </c>
      <c r="AH9" s="50">
        <v>9.36</v>
      </c>
      <c r="AI9" s="50">
        <v>9.36</v>
      </c>
      <c r="AJ9" s="50">
        <v>9.9700000000000006</v>
      </c>
      <c r="AK9" s="50">
        <v>9.9700000000000006</v>
      </c>
      <c r="AL9" s="50">
        <v>10.97</v>
      </c>
      <c r="AM9" s="252"/>
    </row>
    <row r="10" spans="1:39" s="71" customFormat="1" x14ac:dyDescent="0.25">
      <c r="A10" s="102"/>
      <c r="B10" s="102"/>
      <c r="C10" s="103"/>
      <c r="D10" s="70"/>
      <c r="E10" s="70"/>
      <c r="F10" s="70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</row>
    <row r="11" spans="1:39" x14ac:dyDescent="0.25">
      <c r="A11" s="9" t="s">
        <v>859</v>
      </c>
      <c r="B11" s="58" t="s">
        <v>860</v>
      </c>
      <c r="C11" s="14" t="s">
        <v>861</v>
      </c>
      <c r="D11" s="1"/>
      <c r="E11" s="6"/>
      <c r="F11" s="6"/>
      <c r="G11" s="50">
        <v>2.4</v>
      </c>
      <c r="H11" s="50">
        <v>2.4</v>
      </c>
      <c r="I11" s="50">
        <v>2.4</v>
      </c>
      <c r="J11" s="50">
        <v>2.4</v>
      </c>
      <c r="K11" s="50">
        <v>2.4</v>
      </c>
      <c r="L11" s="50">
        <v>2.4</v>
      </c>
      <c r="M11" s="50">
        <v>2.4</v>
      </c>
      <c r="N11" s="50">
        <v>2.4</v>
      </c>
      <c r="O11" s="50">
        <v>2.4</v>
      </c>
      <c r="P11" s="50">
        <v>2.4</v>
      </c>
      <c r="Q11" s="50">
        <v>2.4</v>
      </c>
      <c r="R11" s="50">
        <v>2.4</v>
      </c>
      <c r="S11" s="50">
        <v>2.4</v>
      </c>
      <c r="T11" s="50">
        <v>2.4</v>
      </c>
      <c r="U11" s="50">
        <v>2.4</v>
      </c>
      <c r="V11" s="50">
        <v>2.4</v>
      </c>
      <c r="W11" s="50">
        <v>2.4</v>
      </c>
      <c r="X11" s="50">
        <v>2.4</v>
      </c>
      <c r="Y11" s="50">
        <v>2.4</v>
      </c>
      <c r="Z11" s="50">
        <v>3.8</v>
      </c>
      <c r="AA11" s="50">
        <v>3.8</v>
      </c>
      <c r="AB11" s="50">
        <v>3.8</v>
      </c>
      <c r="AC11" s="50">
        <v>3.8</v>
      </c>
      <c r="AD11" s="50">
        <v>3.8</v>
      </c>
      <c r="AE11" s="50">
        <v>3.8</v>
      </c>
      <c r="AF11" s="50">
        <v>3.8</v>
      </c>
      <c r="AG11" s="50">
        <v>3.8</v>
      </c>
      <c r="AH11" s="50">
        <v>3.8</v>
      </c>
      <c r="AI11" s="50">
        <v>5</v>
      </c>
      <c r="AJ11" s="50">
        <v>6.2</v>
      </c>
      <c r="AK11" s="50">
        <v>6.6</v>
      </c>
      <c r="AL11" s="50">
        <v>6.6</v>
      </c>
      <c r="AM11" s="252"/>
    </row>
    <row r="12" spans="1:39" s="71" customFormat="1" x14ac:dyDescent="0.25">
      <c r="A12" s="102"/>
      <c r="B12" s="102"/>
      <c r="C12" s="103"/>
      <c r="D12" s="70"/>
      <c r="E12" s="70"/>
      <c r="F12" s="70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</row>
    <row r="13" spans="1:39" x14ac:dyDescent="0.25">
      <c r="A13" s="9" t="s">
        <v>862</v>
      </c>
      <c r="B13" s="9" t="s">
        <v>863</v>
      </c>
      <c r="C13" s="14" t="s">
        <v>864</v>
      </c>
      <c r="D13" s="6"/>
      <c r="E13" s="6"/>
      <c r="F13" s="6"/>
      <c r="G13" s="50">
        <v>4.8</v>
      </c>
      <c r="H13" s="50">
        <v>4.8</v>
      </c>
      <c r="I13" s="50">
        <v>4.8</v>
      </c>
      <c r="J13" s="50">
        <v>4.8</v>
      </c>
      <c r="K13" s="50">
        <v>4.8</v>
      </c>
      <c r="L13" s="50">
        <v>4.8</v>
      </c>
      <c r="M13" s="50">
        <v>4.8</v>
      </c>
      <c r="N13" s="50">
        <v>4.8</v>
      </c>
      <c r="O13" s="50">
        <v>4.8</v>
      </c>
      <c r="P13" s="50">
        <v>4.8</v>
      </c>
      <c r="Q13" s="50">
        <v>4.8</v>
      </c>
      <c r="R13" s="50">
        <v>4.8</v>
      </c>
      <c r="S13" s="50">
        <v>4.8</v>
      </c>
      <c r="T13" s="50">
        <v>4.8</v>
      </c>
      <c r="U13" s="50">
        <v>4.8</v>
      </c>
      <c r="V13" s="50">
        <v>4.8</v>
      </c>
      <c r="W13" s="50">
        <v>4.8</v>
      </c>
      <c r="X13" s="50">
        <v>4.8</v>
      </c>
      <c r="Y13" s="50">
        <v>10.88</v>
      </c>
      <c r="Z13" s="50">
        <v>10.88</v>
      </c>
      <c r="AA13" s="50">
        <v>10.88</v>
      </c>
      <c r="AB13" s="50">
        <v>10.88</v>
      </c>
      <c r="AC13" s="50">
        <v>10.88</v>
      </c>
      <c r="AD13" s="50">
        <v>10.88</v>
      </c>
      <c r="AE13" s="50">
        <v>10.88</v>
      </c>
      <c r="AF13" s="50">
        <v>10.88</v>
      </c>
      <c r="AG13" s="50">
        <v>10.88</v>
      </c>
      <c r="AH13" s="50">
        <v>10.88</v>
      </c>
      <c r="AI13" s="50">
        <v>10.88</v>
      </c>
      <c r="AJ13" s="50">
        <v>10.88</v>
      </c>
      <c r="AK13" s="50">
        <v>10.88</v>
      </c>
      <c r="AL13" s="50">
        <v>10.88</v>
      </c>
      <c r="AM13" s="252"/>
    </row>
    <row r="14" spans="1:39" s="71" customFormat="1" x14ac:dyDescent="0.25">
      <c r="A14" s="102"/>
      <c r="B14" s="102"/>
      <c r="C14" s="103"/>
      <c r="D14" s="70"/>
      <c r="E14" s="70"/>
      <c r="F14" s="70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</row>
    <row r="15" spans="1:39" x14ac:dyDescent="0.25">
      <c r="A15" s="9" t="s">
        <v>865</v>
      </c>
      <c r="B15" s="9" t="s">
        <v>866</v>
      </c>
      <c r="C15" s="14" t="s">
        <v>867</v>
      </c>
      <c r="D15" s="6"/>
      <c r="E15" s="6"/>
      <c r="F15" s="6"/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0.56000000000000005</v>
      </c>
      <c r="W15" s="50">
        <v>4.3600000000000003</v>
      </c>
      <c r="X15" s="50">
        <v>4.3600000000000003</v>
      </c>
      <c r="Y15" s="50">
        <v>4.3600000000000003</v>
      </c>
      <c r="Z15" s="50">
        <v>6.56</v>
      </c>
      <c r="AA15" s="50">
        <v>6.56</v>
      </c>
      <c r="AB15" s="50">
        <v>6.56</v>
      </c>
      <c r="AC15" s="50">
        <v>6.56</v>
      </c>
      <c r="AD15" s="50">
        <v>6.56</v>
      </c>
      <c r="AE15" s="50">
        <v>6.56</v>
      </c>
      <c r="AF15" s="50">
        <v>6.56</v>
      </c>
      <c r="AG15" s="50">
        <v>6.56</v>
      </c>
      <c r="AH15" s="50">
        <v>6.56</v>
      </c>
      <c r="AI15" s="50" t="s">
        <v>1682</v>
      </c>
      <c r="AJ15" s="50">
        <v>11.56</v>
      </c>
      <c r="AK15" s="50">
        <v>11.56</v>
      </c>
      <c r="AL15" s="50">
        <v>11.56</v>
      </c>
      <c r="AM15" s="252"/>
    </row>
    <row r="16" spans="1:39" s="71" customFormat="1" x14ac:dyDescent="0.25">
      <c r="A16" s="102"/>
      <c r="B16" s="102"/>
      <c r="C16" s="103"/>
      <c r="D16" s="70"/>
      <c r="E16" s="70"/>
      <c r="F16" s="70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</row>
    <row r="17" spans="1:39" x14ac:dyDescent="0.25">
      <c r="A17" s="9" t="s">
        <v>868</v>
      </c>
      <c r="B17" s="9" t="s">
        <v>869</v>
      </c>
      <c r="C17" s="14" t="s">
        <v>870</v>
      </c>
      <c r="D17" s="6"/>
      <c r="E17" s="6"/>
      <c r="F17" s="6"/>
      <c r="G17" s="50">
        <v>3.97</v>
      </c>
      <c r="H17" s="50">
        <v>3.97</v>
      </c>
      <c r="I17" s="50">
        <v>3.97</v>
      </c>
      <c r="J17" s="50">
        <v>3.97</v>
      </c>
      <c r="K17" s="50">
        <v>3.97</v>
      </c>
      <c r="L17" s="50">
        <v>3.97</v>
      </c>
      <c r="M17" s="50">
        <v>3.97</v>
      </c>
      <c r="N17" s="50">
        <v>3.97</v>
      </c>
      <c r="O17" s="50">
        <v>3.97</v>
      </c>
      <c r="P17" s="50">
        <v>3.97</v>
      </c>
      <c r="Q17" s="50">
        <v>3.97</v>
      </c>
      <c r="R17" s="50">
        <v>3.97</v>
      </c>
      <c r="S17" s="50">
        <v>3.97</v>
      </c>
      <c r="T17" s="50">
        <v>3.97</v>
      </c>
      <c r="U17" s="50">
        <v>3.97</v>
      </c>
      <c r="V17" s="50">
        <v>4.0720000000000001</v>
      </c>
      <c r="W17" s="50">
        <v>4.0720000000000001</v>
      </c>
      <c r="X17" s="50">
        <v>4.07</v>
      </c>
      <c r="Y17" s="50">
        <v>4.47</v>
      </c>
      <c r="Z17" s="50">
        <v>4.47</v>
      </c>
      <c r="AA17" s="50">
        <v>4.47</v>
      </c>
      <c r="AB17" s="50">
        <v>4.47</v>
      </c>
      <c r="AC17" s="50">
        <v>4.47</v>
      </c>
      <c r="AD17" s="50">
        <v>4.47</v>
      </c>
      <c r="AE17" s="50">
        <v>4.47</v>
      </c>
      <c r="AF17" s="50">
        <v>4.47</v>
      </c>
      <c r="AG17" s="50">
        <v>4.57</v>
      </c>
      <c r="AH17" s="50">
        <v>4.57</v>
      </c>
      <c r="AI17" s="50">
        <v>5.17</v>
      </c>
      <c r="AJ17" s="50">
        <v>5.17</v>
      </c>
      <c r="AK17" s="50">
        <v>5.17</v>
      </c>
      <c r="AL17" s="50">
        <v>5.17</v>
      </c>
      <c r="AM17" s="252"/>
    </row>
    <row r="18" spans="1:39" s="71" customFormat="1" x14ac:dyDescent="0.25">
      <c r="A18" s="102"/>
      <c r="B18" s="102"/>
      <c r="C18" s="103"/>
      <c r="D18" s="70"/>
      <c r="E18" s="70"/>
      <c r="F18" s="70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</row>
    <row r="19" spans="1:39" x14ac:dyDescent="0.25">
      <c r="A19" s="9" t="s">
        <v>871</v>
      </c>
      <c r="B19" s="9" t="s">
        <v>872</v>
      </c>
      <c r="C19" s="14" t="s">
        <v>873</v>
      </c>
      <c r="D19" s="6"/>
      <c r="E19" s="6"/>
      <c r="F19" s="6"/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2.6219999999999999</v>
      </c>
      <c r="N19" s="50">
        <v>2.6219999999999999</v>
      </c>
      <c r="O19" s="50">
        <v>5.1515000000000004</v>
      </c>
      <c r="P19" s="50">
        <v>5.1515000000000004</v>
      </c>
      <c r="Q19" s="50">
        <v>5.1515000000000004</v>
      </c>
      <c r="R19" s="50">
        <v>5.1515000000000004</v>
      </c>
      <c r="S19" s="50">
        <v>5.1515000000000004</v>
      </c>
      <c r="T19" s="50">
        <v>5.1515000000000004</v>
      </c>
      <c r="U19" s="50">
        <v>5.1515000000000004</v>
      </c>
      <c r="V19" s="50">
        <v>5.1515000000000004</v>
      </c>
      <c r="W19" s="50">
        <v>5.7214999999999998</v>
      </c>
      <c r="X19" s="50">
        <v>5.7214999999999998</v>
      </c>
      <c r="Y19" s="50">
        <v>5.7214999999999998</v>
      </c>
      <c r="Z19" s="50">
        <v>5.7214999999999998</v>
      </c>
      <c r="AA19" s="50">
        <v>5.7214999999999998</v>
      </c>
      <c r="AB19" s="50">
        <v>5.7214999999999998</v>
      </c>
      <c r="AC19" s="50">
        <v>5.7214999999999998</v>
      </c>
      <c r="AD19" s="50">
        <v>5.7214999999999998</v>
      </c>
      <c r="AE19" s="50">
        <v>5.7214999999999998</v>
      </c>
      <c r="AF19" s="50">
        <v>5.7214999999999998</v>
      </c>
      <c r="AG19" s="50">
        <v>5.7214999999999998</v>
      </c>
      <c r="AH19" s="50">
        <v>5.7214999999999998</v>
      </c>
      <c r="AI19" s="50">
        <v>5.7214999999999998</v>
      </c>
      <c r="AJ19" s="50">
        <v>5.7214999999999998</v>
      </c>
      <c r="AK19" s="50">
        <v>5.7214999999999998</v>
      </c>
      <c r="AL19" s="50">
        <v>5.7214999999999998</v>
      </c>
      <c r="AM19" s="252"/>
    </row>
    <row r="20" spans="1:39" s="71" customFormat="1" x14ac:dyDescent="0.25">
      <c r="A20" s="102"/>
      <c r="B20" s="102"/>
      <c r="C20" s="103"/>
      <c r="D20" s="70"/>
      <c r="E20" s="70"/>
      <c r="F20" s="70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</row>
    <row r="21" spans="1:39" x14ac:dyDescent="0.25">
      <c r="A21" s="9" t="s">
        <v>874</v>
      </c>
      <c r="B21" s="9" t="s">
        <v>875</v>
      </c>
      <c r="C21" s="14" t="s">
        <v>876</v>
      </c>
      <c r="D21" s="6"/>
      <c r="E21" s="6"/>
      <c r="F21" s="6"/>
      <c r="G21" s="239">
        <v>17.059999999999999</v>
      </c>
      <c r="H21" s="239">
        <v>17.059999999999999</v>
      </c>
      <c r="I21" s="239">
        <v>17.059999999999999</v>
      </c>
      <c r="J21" s="239">
        <v>17.059999999999999</v>
      </c>
      <c r="K21" s="239">
        <v>17.059999999999999</v>
      </c>
      <c r="L21" s="239">
        <v>17.059999999999999</v>
      </c>
      <c r="M21" s="239">
        <v>17.059999999999999</v>
      </c>
      <c r="N21" s="239">
        <v>17.059999999999999</v>
      </c>
      <c r="O21" s="239">
        <v>17.059999999999999</v>
      </c>
      <c r="P21" s="239">
        <v>17.059999999999999</v>
      </c>
      <c r="Q21" s="239">
        <v>17.059999999999999</v>
      </c>
      <c r="R21" s="239">
        <v>17.059999999999999</v>
      </c>
      <c r="S21" s="239">
        <v>17.059999999999999</v>
      </c>
      <c r="T21" s="239">
        <v>17.059999999999999</v>
      </c>
      <c r="U21" s="239">
        <v>17.059999999999999</v>
      </c>
      <c r="V21" s="239">
        <v>17.059999999999999</v>
      </c>
      <c r="W21" s="239">
        <v>17.059999999999999</v>
      </c>
      <c r="X21" s="239">
        <v>17.059999999999999</v>
      </c>
      <c r="Y21" s="239">
        <v>17.059999999999999</v>
      </c>
      <c r="Z21" s="239">
        <v>17.46</v>
      </c>
      <c r="AA21" s="239">
        <v>17.46</v>
      </c>
      <c r="AB21" s="239">
        <v>17.46</v>
      </c>
      <c r="AC21" s="239">
        <v>18.57</v>
      </c>
      <c r="AD21" s="239">
        <v>18.98</v>
      </c>
      <c r="AE21" s="239">
        <v>18.98</v>
      </c>
      <c r="AF21" s="239">
        <v>19.54</v>
      </c>
      <c r="AG21" s="239">
        <v>20.100000000000001</v>
      </c>
      <c r="AH21" s="239">
        <v>20.04</v>
      </c>
      <c r="AI21" s="239">
        <v>20.23</v>
      </c>
      <c r="AJ21" s="239">
        <v>20.23</v>
      </c>
      <c r="AK21" s="239">
        <v>20.23</v>
      </c>
      <c r="AL21" s="239">
        <v>20.23</v>
      </c>
      <c r="AM21" s="252"/>
    </row>
    <row r="22" spans="1:39" s="71" customFormat="1" x14ac:dyDescent="0.25">
      <c r="A22" s="102"/>
      <c r="B22" s="102"/>
      <c r="C22" s="103"/>
      <c r="D22" s="70"/>
      <c r="E22" s="70"/>
      <c r="F22" s="70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</row>
    <row r="23" spans="1:39" x14ac:dyDescent="0.25">
      <c r="A23" s="9" t="s">
        <v>877</v>
      </c>
      <c r="B23" s="9" t="s">
        <v>878</v>
      </c>
      <c r="C23" s="14" t="s">
        <v>879</v>
      </c>
      <c r="D23" s="6"/>
      <c r="E23" s="6"/>
      <c r="F23" s="6"/>
      <c r="G23" s="258">
        <v>25.25</v>
      </c>
      <c r="H23" s="258">
        <v>25.62</v>
      </c>
      <c r="I23" s="258">
        <v>25.62</v>
      </c>
      <c r="J23" s="258">
        <v>27.04</v>
      </c>
      <c r="K23" s="258">
        <v>27.04</v>
      </c>
      <c r="L23" s="258">
        <v>28.5</v>
      </c>
      <c r="M23" s="258">
        <v>28.82</v>
      </c>
      <c r="N23" s="258">
        <v>29.92</v>
      </c>
      <c r="O23" s="258">
        <v>30.1</v>
      </c>
      <c r="P23" s="258">
        <v>30.1</v>
      </c>
      <c r="Q23" s="258">
        <v>32.15</v>
      </c>
      <c r="R23" s="258">
        <v>34.32</v>
      </c>
      <c r="S23" s="258">
        <v>34.32</v>
      </c>
      <c r="T23" s="258">
        <v>34.32</v>
      </c>
      <c r="U23" s="258">
        <v>35.619999999999997</v>
      </c>
      <c r="V23" s="258">
        <v>36.119999999999997</v>
      </c>
      <c r="W23" s="258">
        <v>36.119999999999997</v>
      </c>
      <c r="X23" s="258">
        <v>39.32</v>
      </c>
      <c r="Y23" s="258">
        <v>39.42</v>
      </c>
      <c r="Z23" s="258">
        <v>40.72</v>
      </c>
      <c r="AA23" s="258">
        <v>41.92</v>
      </c>
      <c r="AB23" s="258">
        <v>41.92</v>
      </c>
      <c r="AC23" s="258">
        <v>41.92</v>
      </c>
      <c r="AD23" s="258">
        <v>42.4</v>
      </c>
      <c r="AE23" s="258">
        <v>42.4</v>
      </c>
      <c r="AF23" s="258">
        <v>42.77</v>
      </c>
      <c r="AG23" s="258">
        <v>42.77</v>
      </c>
      <c r="AH23" s="258">
        <v>42.77</v>
      </c>
      <c r="AI23" s="258">
        <v>42.77</v>
      </c>
      <c r="AJ23" s="258">
        <v>43.13</v>
      </c>
      <c r="AK23" s="258">
        <v>43.28</v>
      </c>
      <c r="AL23" s="258">
        <v>43.28</v>
      </c>
      <c r="AM23" s="252"/>
    </row>
    <row r="24" spans="1:39" s="130" customFormat="1" x14ac:dyDescent="0.25">
      <c r="A24" s="127"/>
      <c r="B24" s="127"/>
      <c r="C24" s="128"/>
      <c r="D24" s="129"/>
      <c r="E24" s="129"/>
      <c r="F24" s="12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59"/>
      <c r="AJ24" s="259"/>
      <c r="AK24" s="259"/>
      <c r="AL24" s="259"/>
      <c r="AM24" s="259"/>
    </row>
    <row r="25" spans="1:39" x14ac:dyDescent="0.25">
      <c r="A25" s="9" t="s">
        <v>880</v>
      </c>
      <c r="B25" s="58" t="s">
        <v>881</v>
      </c>
      <c r="C25" s="14" t="s">
        <v>882</v>
      </c>
      <c r="D25" s="1"/>
      <c r="E25" s="6"/>
      <c r="F25" s="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50">
        <v>64.097999999999999</v>
      </c>
      <c r="AM25" s="252"/>
    </row>
    <row r="26" spans="1:39" s="71" customFormat="1" x14ac:dyDescent="0.25">
      <c r="A26" s="102"/>
      <c r="B26" s="102"/>
      <c r="C26" s="103"/>
      <c r="D26" s="70"/>
      <c r="E26" s="70"/>
      <c r="F26" s="70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</row>
    <row r="27" spans="1:39" x14ac:dyDescent="0.25">
      <c r="A27" s="9" t="s">
        <v>883</v>
      </c>
      <c r="B27" s="9" t="s">
        <v>884</v>
      </c>
      <c r="C27" s="14" t="s">
        <v>885</v>
      </c>
      <c r="D27" s="6"/>
      <c r="E27" s="6"/>
      <c r="F27" s="6"/>
      <c r="G27" s="50">
        <v>2.2599999999999998</v>
      </c>
      <c r="H27" s="50">
        <v>2.2599999999999998</v>
      </c>
      <c r="I27" s="50">
        <v>2.2599999999999998</v>
      </c>
      <c r="J27" s="50">
        <v>2.2599999999999998</v>
      </c>
      <c r="K27" s="50">
        <v>2.2599999999999998</v>
      </c>
      <c r="L27" s="50">
        <v>2.2599999999999998</v>
      </c>
      <c r="M27" s="50">
        <v>2.2599999999999998</v>
      </c>
      <c r="N27" s="50">
        <v>2.2599999999999998</v>
      </c>
      <c r="O27" s="50">
        <v>2.2599999999999998</v>
      </c>
      <c r="P27" s="50">
        <v>2.2599999999999998</v>
      </c>
      <c r="Q27" s="50">
        <v>2.2599999999999998</v>
      </c>
      <c r="R27" s="50">
        <v>2.2599999999999998</v>
      </c>
      <c r="S27" s="50">
        <v>2.2599999999999998</v>
      </c>
      <c r="T27" s="50">
        <v>2.2599999999999998</v>
      </c>
      <c r="U27" s="50">
        <v>2.2599999999999998</v>
      </c>
      <c r="V27" s="50">
        <v>2.2599999999999998</v>
      </c>
      <c r="W27" s="50">
        <v>2.2599999999999998</v>
      </c>
      <c r="X27" s="50">
        <v>2.2599999999999998</v>
      </c>
      <c r="Y27" s="50">
        <v>4.1150000000000002</v>
      </c>
      <c r="Z27" s="50">
        <v>4.1150000000000002</v>
      </c>
      <c r="AA27" s="50">
        <v>4.1150000000000002</v>
      </c>
      <c r="AB27" s="50">
        <v>4.1150000000000002</v>
      </c>
      <c r="AC27" s="50">
        <v>4.1150000000000002</v>
      </c>
      <c r="AD27" s="50">
        <v>4.1150000000000002</v>
      </c>
      <c r="AE27" s="50">
        <v>4.1150000000000002</v>
      </c>
      <c r="AF27" s="50">
        <v>4.1150000000000002</v>
      </c>
      <c r="AG27" s="50">
        <v>4.1150000000000002</v>
      </c>
      <c r="AH27" s="50">
        <v>4.7949999999999999</v>
      </c>
      <c r="AI27" s="50">
        <v>4.7949999999999999</v>
      </c>
      <c r="AJ27" s="50">
        <v>4.7949999999999999</v>
      </c>
      <c r="AK27" s="50">
        <v>4.7949999999999999</v>
      </c>
      <c r="AL27" s="50">
        <v>7.2949999999999999</v>
      </c>
      <c r="AM27" s="252"/>
    </row>
    <row r="28" spans="1:39" s="71" customFormat="1" x14ac:dyDescent="0.25">
      <c r="A28" s="102"/>
      <c r="B28" s="102"/>
      <c r="C28" s="103"/>
      <c r="D28" s="70"/>
      <c r="E28" s="70"/>
      <c r="F28" s="70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</row>
    <row r="29" spans="1:39" x14ac:dyDescent="0.25">
      <c r="A29" s="8" t="s">
        <v>886</v>
      </c>
      <c r="B29" s="11" t="s">
        <v>887</v>
      </c>
      <c r="C29" s="13" t="s">
        <v>888</v>
      </c>
      <c r="D29" s="1"/>
      <c r="E29" s="1"/>
      <c r="F29" s="1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2"/>
    </row>
    <row r="30" spans="1:39" s="71" customFormat="1" x14ac:dyDescent="0.25">
      <c r="A30" s="102"/>
      <c r="B30" s="102"/>
      <c r="C30" s="103"/>
      <c r="D30" s="70"/>
      <c r="E30" s="70"/>
      <c r="F30" s="70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</row>
    <row r="31" spans="1:39" ht="28.5" x14ac:dyDescent="0.25">
      <c r="A31" s="9" t="s">
        <v>889</v>
      </c>
      <c r="B31" s="9" t="s">
        <v>1781</v>
      </c>
      <c r="C31" s="14" t="s">
        <v>890</v>
      </c>
      <c r="D31" s="6"/>
      <c r="E31" s="6"/>
      <c r="F31" s="6"/>
      <c r="G31" s="231">
        <v>5.69</v>
      </c>
      <c r="H31" s="231">
        <v>5.69</v>
      </c>
      <c r="I31" s="231">
        <v>5.69</v>
      </c>
      <c r="J31" s="231">
        <v>5.69</v>
      </c>
      <c r="K31" s="231">
        <v>5.69</v>
      </c>
      <c r="L31" s="231">
        <v>5.69</v>
      </c>
      <c r="M31" s="231">
        <v>5.69</v>
      </c>
      <c r="N31" s="231">
        <v>5.69</v>
      </c>
      <c r="O31" s="231">
        <v>5.69</v>
      </c>
      <c r="P31" s="231">
        <v>5.69</v>
      </c>
      <c r="Q31" s="231">
        <v>5.69</v>
      </c>
      <c r="R31" s="231">
        <v>5.69</v>
      </c>
      <c r="S31" s="231">
        <v>5.69</v>
      </c>
      <c r="T31" s="231">
        <v>5.69</v>
      </c>
      <c r="U31" s="231">
        <v>5.69</v>
      </c>
      <c r="V31" s="231">
        <v>5.69</v>
      </c>
      <c r="W31" s="231">
        <v>5.69</v>
      </c>
      <c r="X31" s="231">
        <v>5.69</v>
      </c>
      <c r="Y31" s="231">
        <v>5.69</v>
      </c>
      <c r="Z31" s="231">
        <v>5.69</v>
      </c>
      <c r="AA31" s="231">
        <v>5.69</v>
      </c>
      <c r="AB31" s="231">
        <v>5.69</v>
      </c>
      <c r="AC31" s="231">
        <v>5.69</v>
      </c>
      <c r="AD31" s="231">
        <v>5.69</v>
      </c>
      <c r="AE31" s="231">
        <v>5.69</v>
      </c>
      <c r="AF31" s="231">
        <v>5.69</v>
      </c>
      <c r="AG31" s="231">
        <v>5.69</v>
      </c>
      <c r="AH31" s="231">
        <v>5.69</v>
      </c>
      <c r="AI31" s="231">
        <v>5.69</v>
      </c>
      <c r="AJ31" s="231">
        <v>8.59</v>
      </c>
      <c r="AK31" s="231">
        <v>10.26</v>
      </c>
      <c r="AL31" s="231">
        <v>12.92</v>
      </c>
      <c r="AM31" s="252"/>
    </row>
    <row r="32" spans="1:39" s="71" customFormat="1" x14ac:dyDescent="0.25">
      <c r="A32" s="102"/>
      <c r="B32" s="102"/>
      <c r="C32" s="103"/>
      <c r="D32" s="70"/>
      <c r="E32" s="70"/>
      <c r="F32" s="70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</row>
    <row r="33" spans="1:39" x14ac:dyDescent="0.25">
      <c r="A33" s="9" t="s">
        <v>891</v>
      </c>
      <c r="B33" s="9" t="s">
        <v>892</v>
      </c>
      <c r="C33" s="14" t="s">
        <v>893</v>
      </c>
      <c r="D33" s="6"/>
      <c r="E33" s="6"/>
      <c r="F33" s="53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260">
        <v>77.36</v>
      </c>
      <c r="AE33" s="260">
        <v>116.57</v>
      </c>
      <c r="AF33" s="50">
        <v>116.57</v>
      </c>
      <c r="AG33" s="50">
        <v>116.57</v>
      </c>
      <c r="AH33" s="50">
        <v>118.188</v>
      </c>
      <c r="AI33" s="50">
        <v>119.51300000000001</v>
      </c>
      <c r="AJ33" s="50">
        <v>120.378</v>
      </c>
      <c r="AK33" s="50">
        <v>120.378</v>
      </c>
      <c r="AL33" s="50">
        <v>120.746</v>
      </c>
      <c r="AM33" s="252"/>
    </row>
    <row r="34" spans="1:39" s="71" customFormat="1" x14ac:dyDescent="0.25">
      <c r="A34" s="102"/>
      <c r="B34" s="102"/>
      <c r="C34" s="103"/>
      <c r="D34" s="70"/>
      <c r="E34" s="70"/>
      <c r="F34" s="70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</row>
    <row r="35" spans="1:39" x14ac:dyDescent="0.25">
      <c r="A35" s="9" t="s">
        <v>894</v>
      </c>
      <c r="B35" s="9" t="s">
        <v>895</v>
      </c>
      <c r="C35" s="14" t="s">
        <v>896</v>
      </c>
      <c r="D35" s="6"/>
      <c r="E35" s="6"/>
      <c r="F35" s="6"/>
      <c r="G35" s="239">
        <v>20.48</v>
      </c>
      <c r="H35" s="239">
        <v>20.48</v>
      </c>
      <c r="I35" s="239">
        <v>20.48</v>
      </c>
      <c r="J35" s="239">
        <v>20.48</v>
      </c>
      <c r="K35" s="239">
        <v>20.48</v>
      </c>
      <c r="L35" s="239">
        <v>20.48</v>
      </c>
      <c r="M35" s="239">
        <v>20.48</v>
      </c>
      <c r="N35" s="239">
        <v>20.48</v>
      </c>
      <c r="O35" s="239">
        <v>20.48</v>
      </c>
      <c r="P35" s="239">
        <v>20.48</v>
      </c>
      <c r="Q35" s="239">
        <v>20.48</v>
      </c>
      <c r="R35" s="239">
        <v>20.48</v>
      </c>
      <c r="S35" s="239">
        <v>20.48</v>
      </c>
      <c r="T35" s="239">
        <v>20.48</v>
      </c>
      <c r="U35" s="239">
        <v>20.48</v>
      </c>
      <c r="V35" s="239">
        <v>20.48</v>
      </c>
      <c r="W35" s="239">
        <v>20.48</v>
      </c>
      <c r="X35" s="239">
        <v>20.48</v>
      </c>
      <c r="Y35" s="239">
        <v>20.48</v>
      </c>
      <c r="Z35" s="239">
        <v>20.48</v>
      </c>
      <c r="AA35" s="239">
        <v>20.48</v>
      </c>
      <c r="AB35" s="239">
        <v>20.48</v>
      </c>
      <c r="AC35" s="239">
        <v>20.48</v>
      </c>
      <c r="AD35" s="239">
        <v>20.48</v>
      </c>
      <c r="AE35" s="239">
        <v>20.48</v>
      </c>
      <c r="AF35" s="239">
        <v>20.48</v>
      </c>
      <c r="AG35" s="239">
        <v>20.48</v>
      </c>
      <c r="AH35" s="239">
        <v>20.48</v>
      </c>
      <c r="AI35" s="239">
        <v>20.48</v>
      </c>
      <c r="AJ35" s="239">
        <v>20.48</v>
      </c>
      <c r="AK35" s="239">
        <v>20.48</v>
      </c>
      <c r="AL35" s="239">
        <v>20.48</v>
      </c>
      <c r="AM35" s="252"/>
    </row>
    <row r="36" spans="1:39" s="71" customFormat="1" x14ac:dyDescent="0.25">
      <c r="A36" s="102"/>
      <c r="B36" s="102"/>
      <c r="C36" s="103"/>
      <c r="D36" s="70"/>
      <c r="E36" s="70"/>
      <c r="F36" s="70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</row>
    <row r="37" spans="1:39" x14ac:dyDescent="0.25">
      <c r="A37" s="9" t="s">
        <v>897</v>
      </c>
      <c r="B37" s="9" t="s">
        <v>898</v>
      </c>
      <c r="C37" s="14" t="s">
        <v>899</v>
      </c>
      <c r="D37" s="6"/>
      <c r="E37" s="6"/>
      <c r="F37" s="6"/>
      <c r="G37" s="194">
        <v>6.82</v>
      </c>
      <c r="H37" s="194">
        <v>6.82</v>
      </c>
      <c r="I37" s="194">
        <v>6.82</v>
      </c>
      <c r="J37" s="194">
        <v>6.82</v>
      </c>
      <c r="K37" s="194">
        <v>6.82</v>
      </c>
      <c r="L37" s="50">
        <v>6.82</v>
      </c>
      <c r="M37" s="50">
        <v>6.82</v>
      </c>
      <c r="N37" s="50">
        <v>6.82</v>
      </c>
      <c r="O37" s="50">
        <v>6.82</v>
      </c>
      <c r="P37" s="50">
        <v>6.82</v>
      </c>
      <c r="Q37" s="50">
        <v>6.82</v>
      </c>
      <c r="R37" s="50">
        <v>6.82</v>
      </c>
      <c r="S37" s="50">
        <v>6.82</v>
      </c>
      <c r="T37" s="50">
        <v>6.82</v>
      </c>
      <c r="U37" s="50">
        <v>6.82</v>
      </c>
      <c r="V37" s="50">
        <v>6.82</v>
      </c>
      <c r="W37" s="50">
        <v>6.82</v>
      </c>
      <c r="X37" s="50">
        <v>9.25</v>
      </c>
      <c r="Y37" s="50">
        <v>9.25</v>
      </c>
      <c r="Z37" s="50">
        <v>9.25</v>
      </c>
      <c r="AA37" s="50">
        <v>9.25</v>
      </c>
      <c r="AB37" s="50">
        <v>9.25</v>
      </c>
      <c r="AC37" s="50">
        <v>9.25</v>
      </c>
      <c r="AD37" s="50">
        <v>9.25</v>
      </c>
      <c r="AE37" s="50">
        <v>9.25</v>
      </c>
      <c r="AF37" s="50">
        <v>9.25</v>
      </c>
      <c r="AG37" s="50">
        <v>9.25</v>
      </c>
      <c r="AH37" s="50">
        <v>9.25</v>
      </c>
      <c r="AI37" s="50">
        <v>9.25</v>
      </c>
      <c r="AJ37" s="50">
        <v>9.25</v>
      </c>
      <c r="AK37" s="50">
        <v>9.25</v>
      </c>
      <c r="AL37" s="50">
        <v>9.25</v>
      </c>
      <c r="AM37" s="252"/>
    </row>
    <row r="38" spans="1:39" x14ac:dyDescent="0.25">
      <c r="G38" s="261">
        <f>SUM(G2:G37)</f>
        <v>96.199999999999989</v>
      </c>
      <c r="H38" s="261">
        <f t="shared" ref="H38:AM38" si="0">SUM(H2:H37)</f>
        <v>96.57</v>
      </c>
      <c r="I38" s="261">
        <f t="shared" si="0"/>
        <v>96.57</v>
      </c>
      <c r="J38" s="261">
        <f t="shared" si="0"/>
        <v>98.57</v>
      </c>
      <c r="K38" s="261">
        <f t="shared" si="0"/>
        <v>98.57</v>
      </c>
      <c r="L38" s="261">
        <f t="shared" si="0"/>
        <v>100.61000000000001</v>
      </c>
      <c r="M38" s="261">
        <f t="shared" si="0"/>
        <v>103.55199999999999</v>
      </c>
      <c r="N38" s="261">
        <f t="shared" si="0"/>
        <v>104.65200000000002</v>
      </c>
      <c r="O38" s="261">
        <f t="shared" si="0"/>
        <v>108.0915</v>
      </c>
      <c r="P38" s="261">
        <f t="shared" si="0"/>
        <v>108.0915</v>
      </c>
      <c r="Q38" s="261">
        <f t="shared" si="0"/>
        <v>110.14150000000001</v>
      </c>
      <c r="R38" s="261">
        <f t="shared" si="0"/>
        <v>112.3115</v>
      </c>
      <c r="S38" s="261">
        <f t="shared" si="0"/>
        <v>112.9615</v>
      </c>
      <c r="T38" s="261">
        <f t="shared" si="0"/>
        <v>112.9615</v>
      </c>
      <c r="U38" s="261">
        <f t="shared" si="0"/>
        <v>114.26149999999998</v>
      </c>
      <c r="V38" s="261">
        <f t="shared" si="0"/>
        <v>115.42349999999999</v>
      </c>
      <c r="W38" s="261">
        <f t="shared" si="0"/>
        <v>124.99349999999998</v>
      </c>
      <c r="X38" s="261">
        <f t="shared" si="0"/>
        <v>131.10150000000002</v>
      </c>
      <c r="Y38" s="261">
        <f t="shared" si="0"/>
        <v>139.53649999999999</v>
      </c>
      <c r="Z38" s="261">
        <f t="shared" si="0"/>
        <v>145.3365</v>
      </c>
      <c r="AA38" s="261">
        <f t="shared" si="0"/>
        <v>146.53649999999999</v>
      </c>
      <c r="AB38" s="261">
        <f t="shared" si="0"/>
        <v>147.03649999999999</v>
      </c>
      <c r="AC38" s="261">
        <f t="shared" si="0"/>
        <v>148.14649999999997</v>
      </c>
      <c r="AD38" s="261">
        <f t="shared" si="0"/>
        <v>226.39649999999997</v>
      </c>
      <c r="AE38" s="261">
        <f t="shared" si="0"/>
        <v>265.7765</v>
      </c>
      <c r="AF38" s="261">
        <f t="shared" si="0"/>
        <v>266.70650000000001</v>
      </c>
      <c r="AG38" s="261">
        <f t="shared" si="0"/>
        <v>267.76650000000001</v>
      </c>
      <c r="AH38" s="261">
        <f t="shared" si="0"/>
        <v>270.30450000000002</v>
      </c>
      <c r="AI38" s="261">
        <f t="shared" si="0"/>
        <v>267.05950000000001</v>
      </c>
      <c r="AJ38" s="261">
        <f t="shared" si="0"/>
        <v>284.55450000000002</v>
      </c>
      <c r="AK38" s="261">
        <f t="shared" si="0"/>
        <v>288.77449999999999</v>
      </c>
      <c r="AL38" s="261">
        <f t="shared" si="0"/>
        <v>359.40049999999997</v>
      </c>
      <c r="AM38" s="261">
        <f t="shared" si="0"/>
        <v>0</v>
      </c>
    </row>
    <row r="40" spans="1:39" x14ac:dyDescent="0.25">
      <c r="A40" s="38" t="s">
        <v>1834</v>
      </c>
      <c r="B40" s="36" t="s">
        <v>1677</v>
      </c>
    </row>
    <row r="41" spans="1:39" x14ac:dyDescent="0.25">
      <c r="A41" s="49"/>
      <c r="B41" s="36"/>
    </row>
    <row r="42" spans="1:39" x14ac:dyDescent="0.25">
      <c r="A42" s="10" t="s">
        <v>1835</v>
      </c>
      <c r="B42" s="36" t="s">
        <v>1672</v>
      </c>
    </row>
    <row r="43" spans="1:39" x14ac:dyDescent="0.25">
      <c r="A43" s="49"/>
      <c r="B43" s="36"/>
    </row>
    <row r="44" spans="1:39" x14ac:dyDescent="0.25">
      <c r="A44" s="39" t="s">
        <v>1836</v>
      </c>
      <c r="B44" s="36" t="s">
        <v>1673</v>
      </c>
    </row>
  </sheetData>
  <hyperlinks>
    <hyperlink ref="B7" r:id="rId1" xr:uid="{00000000-0004-0000-0A00-000000000000}"/>
    <hyperlink ref="B9" r:id="rId2" xr:uid="{00000000-0004-0000-0A00-000001000000}"/>
    <hyperlink ref="B11" r:id="rId3" xr:uid="{00000000-0004-0000-0A00-000002000000}"/>
    <hyperlink ref="B13" r:id="rId4" xr:uid="{00000000-0004-0000-0A00-000003000000}"/>
    <hyperlink ref="B17" r:id="rId5" xr:uid="{00000000-0004-0000-0A00-000004000000}"/>
    <hyperlink ref="B23" r:id="rId6" xr:uid="{00000000-0004-0000-0A00-000005000000}"/>
    <hyperlink ref="B25" r:id="rId7" xr:uid="{00000000-0004-0000-0A00-000006000000}"/>
    <hyperlink ref="B29" r:id="rId8" xr:uid="{00000000-0004-0000-0A00-000007000000}"/>
    <hyperlink ref="B37" r:id="rId9" xr:uid="{00000000-0004-0000-0A00-000008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32"/>
  <sheetViews>
    <sheetView zoomScale="55" zoomScaleNormal="55" workbookViewId="0">
      <selection activeCell="A28" sqref="A28:A32"/>
    </sheetView>
  </sheetViews>
  <sheetFormatPr defaultRowHeight="14.25" x14ac:dyDescent="0.25"/>
  <cols>
    <col min="1" max="1" width="45.85546875" customWidth="1"/>
    <col min="2" max="2" width="27.42578125" hidden="1" customWidth="1"/>
    <col min="3" max="3" width="18" hidden="1" customWidth="1"/>
    <col min="4" max="5" width="9.140625" hidden="1" customWidth="1"/>
    <col min="6" max="6" width="36.28515625" hidden="1" customWidth="1"/>
    <col min="31" max="38" width="10.28515625" bestFit="1" customWidth="1"/>
  </cols>
  <sheetData>
    <row r="1" spans="1:39" s="71" customFormat="1" ht="31.5" x14ac:dyDescent="0.25">
      <c r="A1" s="76" t="s">
        <v>13</v>
      </c>
      <c r="B1" s="105" t="s">
        <v>65</v>
      </c>
      <c r="C1" s="106" t="str">
        <f>'[1]Primorsko-goranska žup_JLS'!$C$1</f>
        <v>telefon</v>
      </c>
      <c r="D1" s="89" t="s">
        <v>0</v>
      </c>
      <c r="E1" s="89" t="s">
        <v>1</v>
      </c>
      <c r="F1" s="89" t="s">
        <v>2</v>
      </c>
      <c r="G1" s="96" t="s">
        <v>458</v>
      </c>
      <c r="H1" s="96" t="s">
        <v>459</v>
      </c>
      <c r="I1" s="96" t="s">
        <v>460</v>
      </c>
      <c r="J1" s="96" t="s">
        <v>461</v>
      </c>
      <c r="K1" s="96" t="s">
        <v>462</v>
      </c>
      <c r="L1" s="96" t="s">
        <v>463</v>
      </c>
      <c r="M1" s="96" t="s">
        <v>464</v>
      </c>
      <c r="N1" s="96" t="s">
        <v>465</v>
      </c>
      <c r="O1" s="96" t="s">
        <v>466</v>
      </c>
      <c r="P1" s="96" t="s">
        <v>467</v>
      </c>
      <c r="Q1" s="96" t="s">
        <v>468</v>
      </c>
      <c r="R1" s="96" t="s">
        <v>469</v>
      </c>
      <c r="S1" s="96" t="s">
        <v>470</v>
      </c>
      <c r="T1" s="96" t="s">
        <v>471</v>
      </c>
      <c r="U1" s="96" t="s">
        <v>472</v>
      </c>
      <c r="V1" s="96" t="s">
        <v>473</v>
      </c>
      <c r="W1" s="96" t="s">
        <v>474</v>
      </c>
      <c r="X1" s="96" t="s">
        <v>475</v>
      </c>
      <c r="Y1" s="96" t="s">
        <v>476</v>
      </c>
      <c r="Z1" s="96" t="s">
        <v>477</v>
      </c>
      <c r="AA1" s="96" t="s">
        <v>478</v>
      </c>
      <c r="AB1" s="96" t="s">
        <v>479</v>
      </c>
      <c r="AC1" s="96" t="s">
        <v>480</v>
      </c>
      <c r="AD1" s="96" t="s">
        <v>481</v>
      </c>
      <c r="AE1" s="96" t="s">
        <v>482</v>
      </c>
      <c r="AF1" s="96" t="s">
        <v>483</v>
      </c>
      <c r="AG1" s="96" t="s">
        <v>484</v>
      </c>
      <c r="AH1" s="96" t="s">
        <v>485</v>
      </c>
      <c r="AI1" s="96" t="s">
        <v>486</v>
      </c>
      <c r="AJ1" s="96" t="s">
        <v>487</v>
      </c>
      <c r="AK1" s="96" t="s">
        <v>488</v>
      </c>
      <c r="AL1" s="96" t="s">
        <v>489</v>
      </c>
      <c r="AM1" s="96" t="s">
        <v>1686</v>
      </c>
    </row>
    <row r="2" spans="1:39" s="71" customFormat="1" x14ac:dyDescent="0.25">
      <c r="A2" s="107"/>
      <c r="B2" s="107"/>
      <c r="C2" s="108"/>
      <c r="D2" s="70"/>
      <c r="E2" s="70"/>
      <c r="F2" s="70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</row>
    <row r="3" spans="1:39" s="60" customFormat="1" x14ac:dyDescent="0.25">
      <c r="A3" s="61"/>
      <c r="B3" s="61"/>
      <c r="C3" s="62"/>
      <c r="D3" s="59"/>
      <c r="E3" s="59"/>
      <c r="F3" s="59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</row>
    <row r="4" spans="1:39" s="71" customFormat="1" x14ac:dyDescent="0.25">
      <c r="A4" s="107"/>
      <c r="B4" s="107"/>
      <c r="C4" s="108"/>
      <c r="D4" s="70"/>
      <c r="E4" s="70"/>
      <c r="F4" s="70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</row>
    <row r="5" spans="1:39" x14ac:dyDescent="0.25">
      <c r="A5" s="24" t="s">
        <v>900</v>
      </c>
      <c r="B5" s="24" t="s">
        <v>901</v>
      </c>
      <c r="C5" s="25" t="s">
        <v>902</v>
      </c>
      <c r="D5" s="6"/>
      <c r="E5" s="6"/>
      <c r="F5" s="6"/>
      <c r="G5" s="50">
        <v>8.83</v>
      </c>
      <c r="H5" s="50">
        <v>9.641</v>
      </c>
      <c r="I5" s="50">
        <v>9.641</v>
      </c>
      <c r="J5" s="50">
        <v>9.641</v>
      </c>
      <c r="K5" s="50">
        <v>9.641</v>
      </c>
      <c r="L5" s="50">
        <v>9.641</v>
      </c>
      <c r="M5" s="50">
        <v>9.641</v>
      </c>
      <c r="N5" s="50">
        <v>10.43</v>
      </c>
      <c r="O5" s="50">
        <v>10.43</v>
      </c>
      <c r="P5" s="50">
        <v>10.43</v>
      </c>
      <c r="Q5" s="50">
        <v>10.75</v>
      </c>
      <c r="R5" s="50">
        <v>10.75</v>
      </c>
      <c r="S5" s="50">
        <v>10.75</v>
      </c>
      <c r="T5" s="50">
        <v>10.75</v>
      </c>
      <c r="U5" s="50">
        <v>11.98</v>
      </c>
      <c r="V5" s="50">
        <v>11.98</v>
      </c>
      <c r="W5" s="50">
        <v>12.98</v>
      </c>
      <c r="X5" s="50">
        <v>12.98</v>
      </c>
      <c r="Y5" s="50">
        <v>13.73</v>
      </c>
      <c r="Z5" s="50">
        <v>21.48</v>
      </c>
      <c r="AA5" s="50">
        <v>22.21</v>
      </c>
      <c r="AB5" s="50">
        <v>22.21</v>
      </c>
      <c r="AC5" s="50">
        <v>22.21</v>
      </c>
      <c r="AD5" s="50">
        <v>22.21</v>
      </c>
      <c r="AE5" s="50">
        <v>22.21</v>
      </c>
      <c r="AF5" s="50">
        <v>22.21</v>
      </c>
      <c r="AG5" s="50">
        <v>22.21</v>
      </c>
      <c r="AH5" s="50">
        <v>22.36</v>
      </c>
      <c r="AI5" s="50">
        <v>22.48</v>
      </c>
      <c r="AJ5" s="50">
        <v>22.78</v>
      </c>
      <c r="AK5" s="50">
        <v>23.651</v>
      </c>
      <c r="AL5" s="50">
        <v>23.771000000000001</v>
      </c>
      <c r="AM5" s="252"/>
    </row>
    <row r="6" spans="1:39" s="71" customFormat="1" x14ac:dyDescent="0.25">
      <c r="A6" s="107"/>
      <c r="B6" s="107"/>
      <c r="C6" s="108"/>
      <c r="D6" s="70"/>
      <c r="E6" s="70"/>
      <c r="F6" s="70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</row>
    <row r="7" spans="1:39" x14ac:dyDescent="0.25">
      <c r="A7" s="24" t="s">
        <v>903</v>
      </c>
      <c r="B7" s="24" t="s">
        <v>904</v>
      </c>
      <c r="C7" s="25" t="s">
        <v>905</v>
      </c>
      <c r="D7" s="6"/>
      <c r="E7" s="6"/>
      <c r="F7" s="6"/>
      <c r="G7" s="50">
        <v>3.62</v>
      </c>
      <c r="H7" s="50">
        <v>3.62</v>
      </c>
      <c r="I7" s="50">
        <v>3.62</v>
      </c>
      <c r="J7" s="50">
        <v>3.62</v>
      </c>
      <c r="K7" s="50">
        <v>3.62</v>
      </c>
      <c r="L7" s="50">
        <v>3.62</v>
      </c>
      <c r="M7" s="50">
        <v>3.62</v>
      </c>
      <c r="N7" s="50">
        <v>6.62</v>
      </c>
      <c r="O7" s="50">
        <v>6.62</v>
      </c>
      <c r="P7" s="50">
        <v>6.62</v>
      </c>
      <c r="Q7" s="50">
        <v>6.62</v>
      </c>
      <c r="R7" s="50">
        <v>6.62</v>
      </c>
      <c r="S7" s="50">
        <v>6.62</v>
      </c>
      <c r="T7" s="50">
        <v>6.62</v>
      </c>
      <c r="U7" s="50">
        <v>6.62</v>
      </c>
      <c r="V7" s="50">
        <v>6.62</v>
      </c>
      <c r="W7" s="50">
        <v>6.62</v>
      </c>
      <c r="X7" s="50">
        <v>6.62</v>
      </c>
      <c r="Y7" s="50">
        <v>6.62</v>
      </c>
      <c r="Z7" s="50">
        <v>6.62</v>
      </c>
      <c r="AA7" s="50">
        <v>6.62</v>
      </c>
      <c r="AB7" s="50">
        <v>6.62</v>
      </c>
      <c r="AC7" s="50">
        <v>6.95</v>
      </c>
      <c r="AD7" s="50">
        <v>7.44</v>
      </c>
      <c r="AE7" s="50">
        <v>7.44</v>
      </c>
      <c r="AF7" s="50">
        <v>7.44</v>
      </c>
      <c r="AG7" s="50">
        <v>7.44</v>
      </c>
      <c r="AH7" s="50">
        <v>7.44</v>
      </c>
      <c r="AI7" s="50">
        <v>7.44</v>
      </c>
      <c r="AJ7" s="50">
        <v>7.44</v>
      </c>
      <c r="AK7" s="50">
        <v>8.48</v>
      </c>
      <c r="AL7" s="50">
        <v>8.48</v>
      </c>
      <c r="AM7" s="252"/>
    </row>
    <row r="8" spans="1:39" s="71" customFormat="1" x14ac:dyDescent="0.25">
      <c r="A8" s="107"/>
      <c r="B8" s="107"/>
      <c r="C8" s="108"/>
      <c r="D8" s="70"/>
      <c r="E8" s="70"/>
      <c r="F8" s="70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</row>
    <row r="9" spans="1:39" x14ac:dyDescent="0.25">
      <c r="A9" s="24" t="s">
        <v>906</v>
      </c>
      <c r="B9" s="24" t="s">
        <v>907</v>
      </c>
      <c r="C9" s="25" t="s">
        <v>908</v>
      </c>
      <c r="D9" s="6"/>
      <c r="E9" s="6"/>
      <c r="F9" s="6"/>
      <c r="G9" s="50">
        <v>1.1200000000000001</v>
      </c>
      <c r="H9" s="50">
        <v>2.33</v>
      </c>
      <c r="I9" s="50">
        <v>3.45</v>
      </c>
      <c r="J9" s="50">
        <v>3.83</v>
      </c>
      <c r="K9" s="50">
        <v>4.6500000000000004</v>
      </c>
      <c r="L9" s="50">
        <v>4.8499999999999996</v>
      </c>
      <c r="M9" s="50">
        <v>5.3</v>
      </c>
      <c r="N9" s="50">
        <v>6.33</v>
      </c>
      <c r="O9" s="50">
        <v>7.68</v>
      </c>
      <c r="P9" s="50">
        <v>8.39</v>
      </c>
      <c r="Q9" s="50">
        <v>8.5</v>
      </c>
      <c r="R9" s="50">
        <v>8.9</v>
      </c>
      <c r="S9" s="50">
        <v>9.2200000000000006</v>
      </c>
      <c r="T9" s="50">
        <v>9.86</v>
      </c>
      <c r="U9" s="50">
        <v>9.86</v>
      </c>
      <c r="V9" s="50">
        <v>9.86</v>
      </c>
      <c r="W9" s="50">
        <v>9.86</v>
      </c>
      <c r="X9" s="50">
        <v>9.86</v>
      </c>
      <c r="Y9" s="50">
        <v>10.02</v>
      </c>
      <c r="Z9" s="50">
        <v>10.67</v>
      </c>
      <c r="AA9" s="50">
        <v>10.97</v>
      </c>
      <c r="AB9" s="50">
        <v>11.42</v>
      </c>
      <c r="AC9" s="50">
        <v>11.67</v>
      </c>
      <c r="AD9" s="50">
        <v>11.87</v>
      </c>
      <c r="AE9" s="50">
        <v>12.17</v>
      </c>
      <c r="AF9" s="50">
        <v>12.71</v>
      </c>
      <c r="AG9" s="50">
        <v>13.4</v>
      </c>
      <c r="AH9" s="50">
        <v>14.13</v>
      </c>
      <c r="AI9" s="50">
        <v>14.58</v>
      </c>
      <c r="AJ9" s="50">
        <v>16.55</v>
      </c>
      <c r="AK9" s="50">
        <v>17.07</v>
      </c>
      <c r="AL9" s="50">
        <v>18.440000000000001</v>
      </c>
      <c r="AM9" s="252"/>
    </row>
    <row r="10" spans="1:39" s="71" customFormat="1" x14ac:dyDescent="0.25">
      <c r="A10" s="107"/>
      <c r="B10" s="107"/>
      <c r="C10" s="108"/>
      <c r="D10" s="70"/>
      <c r="E10" s="70"/>
      <c r="F10" s="70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</row>
    <row r="11" spans="1:39" x14ac:dyDescent="0.25">
      <c r="A11" s="24" t="s">
        <v>909</v>
      </c>
      <c r="B11" s="24" t="s">
        <v>910</v>
      </c>
      <c r="C11" s="25" t="s">
        <v>911</v>
      </c>
      <c r="D11" s="6"/>
      <c r="E11" s="6"/>
      <c r="F11" s="6"/>
      <c r="G11" s="50">
        <v>5.07</v>
      </c>
      <c r="H11" s="50">
        <v>5.07</v>
      </c>
      <c r="I11" s="50">
        <v>5.07</v>
      </c>
      <c r="J11" s="50">
        <v>5.07</v>
      </c>
      <c r="K11" s="50">
        <v>5.07</v>
      </c>
      <c r="L11" s="50">
        <v>5.07</v>
      </c>
      <c r="M11" s="50">
        <v>5.07</v>
      </c>
      <c r="N11" s="50">
        <v>5.07</v>
      </c>
      <c r="O11" s="50">
        <v>5.07</v>
      </c>
      <c r="P11" s="50">
        <v>5.07</v>
      </c>
      <c r="Q11" s="50">
        <v>5.07</v>
      </c>
      <c r="R11" s="50">
        <v>5.07</v>
      </c>
      <c r="S11" s="50">
        <v>5.24</v>
      </c>
      <c r="T11" s="50">
        <v>5.24</v>
      </c>
      <c r="U11" s="50">
        <v>5.3</v>
      </c>
      <c r="V11" s="50">
        <v>5.39</v>
      </c>
      <c r="W11" s="50">
        <v>5.52</v>
      </c>
      <c r="X11" s="50">
        <v>5.6</v>
      </c>
      <c r="Y11" s="50">
        <v>6.04</v>
      </c>
      <c r="Z11" s="50">
        <v>6.47</v>
      </c>
      <c r="AA11" s="50">
        <v>6.71</v>
      </c>
      <c r="AB11" s="50">
        <v>7.1</v>
      </c>
      <c r="AC11" s="50">
        <v>7.36</v>
      </c>
      <c r="AD11" s="50">
        <v>7.61</v>
      </c>
      <c r="AE11" s="50">
        <v>7.61</v>
      </c>
      <c r="AF11" s="50">
        <v>7.81</v>
      </c>
      <c r="AG11" s="50">
        <v>7.81</v>
      </c>
      <c r="AH11" s="50">
        <v>7.86</v>
      </c>
      <c r="AI11" s="50">
        <v>8.2100000000000009</v>
      </c>
      <c r="AJ11" s="50">
        <v>8.42</v>
      </c>
      <c r="AK11" s="50">
        <v>8.59</v>
      </c>
      <c r="AL11" s="50">
        <v>8.8699999999999992</v>
      </c>
      <c r="AM11" s="252"/>
    </row>
    <row r="12" spans="1:39" s="71" customFormat="1" x14ac:dyDescent="0.25">
      <c r="A12" s="107"/>
      <c r="B12" s="107"/>
      <c r="C12" s="108"/>
      <c r="D12" s="70"/>
      <c r="E12" s="70"/>
      <c r="F12" s="70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</row>
    <row r="13" spans="1:39" x14ac:dyDescent="0.25">
      <c r="A13" s="24" t="s">
        <v>912</v>
      </c>
      <c r="B13" s="24" t="s">
        <v>1685</v>
      </c>
      <c r="C13" s="25" t="s">
        <v>913</v>
      </c>
      <c r="D13" s="6"/>
      <c r="E13" s="6"/>
      <c r="F13" s="6"/>
      <c r="G13" s="187"/>
      <c r="H13" s="187"/>
      <c r="I13" s="187"/>
      <c r="J13" s="187"/>
      <c r="K13" s="187"/>
      <c r="L13" s="50">
        <v>42.74</v>
      </c>
      <c r="M13" s="50">
        <v>42.93</v>
      </c>
      <c r="N13" s="50">
        <v>43.56</v>
      </c>
      <c r="O13" s="50">
        <v>43.92</v>
      </c>
      <c r="P13" s="50">
        <v>44.13</v>
      </c>
      <c r="Q13" s="50">
        <v>44.96</v>
      </c>
      <c r="R13" s="50">
        <v>45.17</v>
      </c>
      <c r="S13" s="50">
        <v>45.26</v>
      </c>
      <c r="T13" s="50">
        <v>46.38</v>
      </c>
      <c r="U13" s="50">
        <v>47.24</v>
      </c>
      <c r="V13" s="50">
        <v>47.56</v>
      </c>
      <c r="W13" s="50">
        <v>47.56</v>
      </c>
      <c r="X13" s="50">
        <v>48.78</v>
      </c>
      <c r="Y13" s="50">
        <v>49.15</v>
      </c>
      <c r="Z13" s="50">
        <v>49.57</v>
      </c>
      <c r="AA13" s="50">
        <v>49.57</v>
      </c>
      <c r="AB13" s="50">
        <v>52.05</v>
      </c>
      <c r="AC13" s="50">
        <v>52.05</v>
      </c>
      <c r="AD13" s="50">
        <v>52.05</v>
      </c>
      <c r="AE13" s="50">
        <v>53.5</v>
      </c>
      <c r="AF13" s="50">
        <v>53.91</v>
      </c>
      <c r="AG13" s="50">
        <v>55.1</v>
      </c>
      <c r="AH13" s="50">
        <v>55.95</v>
      </c>
      <c r="AI13" s="50">
        <v>56.21</v>
      </c>
      <c r="AJ13" s="50">
        <v>58.15</v>
      </c>
      <c r="AK13" s="50">
        <v>58.8</v>
      </c>
      <c r="AL13" s="50">
        <v>62.87</v>
      </c>
      <c r="AM13" s="252"/>
    </row>
    <row r="14" spans="1:39" s="71" customFormat="1" x14ac:dyDescent="0.25">
      <c r="A14" s="107"/>
      <c r="B14" s="107"/>
      <c r="C14" s="108"/>
      <c r="D14" s="70"/>
      <c r="E14" s="70"/>
      <c r="F14" s="70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</row>
    <row r="15" spans="1:39" x14ac:dyDescent="0.25">
      <c r="A15" s="24" t="s">
        <v>914</v>
      </c>
      <c r="B15" s="24" t="s">
        <v>1684</v>
      </c>
      <c r="C15" s="25" t="s">
        <v>915</v>
      </c>
      <c r="D15" s="6"/>
      <c r="E15" s="6"/>
      <c r="F15" s="6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251"/>
      <c r="T15" s="50">
        <v>38.369999999999997</v>
      </c>
      <c r="U15" s="50">
        <v>38.869999999999997</v>
      </c>
      <c r="V15" s="50">
        <v>38.869999999999997</v>
      </c>
      <c r="W15" s="50">
        <v>40.020000000000003</v>
      </c>
      <c r="X15" s="50">
        <v>40.72</v>
      </c>
      <c r="Y15" s="50">
        <v>42.76</v>
      </c>
      <c r="Z15" s="50">
        <v>43.87</v>
      </c>
      <c r="AA15" s="50">
        <v>46.34</v>
      </c>
      <c r="AB15" s="50">
        <v>48.64</v>
      </c>
      <c r="AC15" s="50">
        <v>49.56</v>
      </c>
      <c r="AD15" s="50">
        <v>49.56</v>
      </c>
      <c r="AE15" s="50">
        <v>49.56</v>
      </c>
      <c r="AF15" s="50">
        <v>49.56</v>
      </c>
      <c r="AG15" s="50">
        <v>49.56</v>
      </c>
      <c r="AH15" s="50">
        <v>49.56</v>
      </c>
      <c r="AI15" s="50">
        <v>50.13</v>
      </c>
      <c r="AJ15" s="50">
        <v>53.33</v>
      </c>
      <c r="AK15" s="50">
        <v>53.96</v>
      </c>
      <c r="AL15" s="50">
        <v>53.96</v>
      </c>
      <c r="AM15" s="252"/>
    </row>
    <row r="16" spans="1:39" s="71" customFormat="1" x14ac:dyDescent="0.25">
      <c r="A16" s="107"/>
      <c r="B16" s="107"/>
      <c r="C16" s="108"/>
      <c r="D16" s="70"/>
      <c r="E16" s="70"/>
      <c r="F16" s="70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</row>
    <row r="17" spans="1:39" x14ac:dyDescent="0.25">
      <c r="A17" s="24" t="s">
        <v>916</v>
      </c>
      <c r="B17" s="24" t="s">
        <v>917</v>
      </c>
      <c r="C17" s="25" t="s">
        <v>918</v>
      </c>
      <c r="D17" s="6"/>
      <c r="E17" s="6"/>
      <c r="F17" s="6"/>
      <c r="G17" s="50">
        <v>55.338000000000079</v>
      </c>
      <c r="H17" s="50">
        <v>70.478000000000094</v>
      </c>
      <c r="I17" s="50">
        <v>70.478000000000094</v>
      </c>
      <c r="J17" s="50">
        <v>70.478000000000094</v>
      </c>
      <c r="K17" s="50">
        <v>70.478000000000094</v>
      </c>
      <c r="L17" s="50">
        <v>70.478000000000094</v>
      </c>
      <c r="M17" s="50">
        <v>70.478000000000094</v>
      </c>
      <c r="N17" s="50">
        <v>70.478000000000094</v>
      </c>
      <c r="O17" s="50">
        <v>70.478000000000094</v>
      </c>
      <c r="P17" s="50">
        <v>70.947000000000088</v>
      </c>
      <c r="Q17" s="50">
        <v>71.207000000000079</v>
      </c>
      <c r="R17" s="50">
        <v>71.46700000000007</v>
      </c>
      <c r="S17" s="50">
        <v>71.46700000000007</v>
      </c>
      <c r="T17" s="50">
        <v>71.687000000000097</v>
      </c>
      <c r="U17" s="50">
        <v>71.947000000000088</v>
      </c>
      <c r="V17" s="50">
        <v>72.287000000000063</v>
      </c>
      <c r="W17" s="50">
        <v>72.517000000000081</v>
      </c>
      <c r="X17" s="50">
        <v>72.567000000000093</v>
      </c>
      <c r="Y17" s="50">
        <v>72.677000000000106</v>
      </c>
      <c r="Z17" s="50">
        <v>73.237000000000108</v>
      </c>
      <c r="AA17" s="50">
        <v>73.437000000000097</v>
      </c>
      <c r="AB17" s="50">
        <v>73.587000000000074</v>
      </c>
      <c r="AC17" s="50">
        <v>73.857000000000056</v>
      </c>
      <c r="AD17" s="50">
        <v>74.117000000000047</v>
      </c>
      <c r="AE17" s="50">
        <v>74.77200000000002</v>
      </c>
      <c r="AF17" s="50">
        <v>74.824000000000041</v>
      </c>
      <c r="AG17" s="50">
        <v>74.824000000000041</v>
      </c>
      <c r="AH17" s="50">
        <v>74.824000000000041</v>
      </c>
      <c r="AI17" s="50">
        <v>75.209000000000032</v>
      </c>
      <c r="AJ17" s="50">
        <v>76.743000000000023</v>
      </c>
      <c r="AK17" s="50">
        <v>78.02200000000002</v>
      </c>
      <c r="AL17" s="50">
        <v>78.606999999999999</v>
      </c>
      <c r="AM17" s="252"/>
    </row>
    <row r="18" spans="1:39" s="71" customFormat="1" x14ac:dyDescent="0.25">
      <c r="A18" s="107"/>
      <c r="B18" s="107"/>
      <c r="C18" s="108"/>
      <c r="D18" s="70"/>
      <c r="E18" s="70"/>
      <c r="F18" s="70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</row>
    <row r="19" spans="1:39" x14ac:dyDescent="0.25">
      <c r="A19" s="4" t="s">
        <v>919</v>
      </c>
      <c r="B19" s="94" t="s">
        <v>920</v>
      </c>
      <c r="C19" s="12" t="s">
        <v>921</v>
      </c>
      <c r="D19" s="1"/>
      <c r="E19" s="1"/>
      <c r="F19" s="1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2"/>
    </row>
    <row r="20" spans="1:39" s="71" customFormat="1" x14ac:dyDescent="0.25">
      <c r="A20" s="107"/>
      <c r="B20" s="107"/>
      <c r="C20" s="108"/>
      <c r="D20" s="70"/>
      <c r="E20" s="70"/>
      <c r="F20" s="70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</row>
    <row r="21" spans="1:39" x14ac:dyDescent="0.25">
      <c r="A21" s="24" t="s">
        <v>922</v>
      </c>
      <c r="B21" s="24" t="s">
        <v>923</v>
      </c>
      <c r="C21" s="25" t="s">
        <v>924</v>
      </c>
      <c r="D21" s="6"/>
      <c r="E21" s="6"/>
      <c r="F21" s="6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50">
        <v>162.13900000000001</v>
      </c>
      <c r="AF21" s="50">
        <v>162.28899999999999</v>
      </c>
      <c r="AG21" s="50">
        <v>163.065</v>
      </c>
      <c r="AH21" s="50">
        <v>163.20099999999999</v>
      </c>
      <c r="AI21" s="50">
        <v>163.381</v>
      </c>
      <c r="AJ21" s="50">
        <v>163.82400000000001</v>
      </c>
      <c r="AK21" s="50">
        <v>163.98099999999999</v>
      </c>
      <c r="AL21" s="50">
        <v>164.595</v>
      </c>
      <c r="AM21" s="252"/>
    </row>
    <row r="22" spans="1:39" s="71" customFormat="1" x14ac:dyDescent="0.25">
      <c r="A22" s="107"/>
      <c r="B22" s="107"/>
      <c r="C22" s="108"/>
      <c r="D22" s="70"/>
      <c r="E22" s="70"/>
      <c r="F22" s="70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</row>
    <row r="23" spans="1:39" x14ac:dyDescent="0.25">
      <c r="A23" s="24" t="s">
        <v>925</v>
      </c>
      <c r="B23" s="160" t="s">
        <v>926</v>
      </c>
      <c r="C23" s="25" t="s">
        <v>927</v>
      </c>
      <c r="D23" s="1"/>
      <c r="E23" s="6"/>
      <c r="F23" s="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50">
        <v>58</v>
      </c>
      <c r="AM23" s="252"/>
    </row>
    <row r="24" spans="1:39" x14ac:dyDescent="0.25">
      <c r="G24" s="17">
        <f>SUM(G2:G23)</f>
        <v>73.97800000000008</v>
      </c>
      <c r="H24" s="17">
        <f t="shared" ref="H24:AM24" si="0">SUM(H2:H23)</f>
        <v>91.139000000000095</v>
      </c>
      <c r="I24" s="17">
        <f t="shared" si="0"/>
        <v>92.2590000000001</v>
      </c>
      <c r="J24" s="17">
        <f t="shared" si="0"/>
        <v>92.639000000000095</v>
      </c>
      <c r="K24" s="17">
        <f t="shared" si="0"/>
        <v>93.459000000000088</v>
      </c>
      <c r="L24" s="17">
        <f t="shared" si="0"/>
        <v>136.39900000000009</v>
      </c>
      <c r="M24" s="17">
        <f t="shared" si="0"/>
        <v>137.0390000000001</v>
      </c>
      <c r="N24" s="17">
        <f t="shared" si="0"/>
        <v>142.48800000000011</v>
      </c>
      <c r="O24" s="17">
        <f t="shared" si="0"/>
        <v>144.19800000000009</v>
      </c>
      <c r="P24" s="17">
        <f t="shared" si="0"/>
        <v>145.5870000000001</v>
      </c>
      <c r="Q24" s="17">
        <f t="shared" si="0"/>
        <v>147.10700000000008</v>
      </c>
      <c r="R24" s="17">
        <f t="shared" si="0"/>
        <v>147.97700000000009</v>
      </c>
      <c r="S24" s="17">
        <f t="shared" si="0"/>
        <v>148.55700000000007</v>
      </c>
      <c r="T24" s="17">
        <f t="shared" si="0"/>
        <v>188.9070000000001</v>
      </c>
      <c r="U24" s="17">
        <f t="shared" si="0"/>
        <v>191.81700000000009</v>
      </c>
      <c r="V24" s="17">
        <f t="shared" si="0"/>
        <v>192.56700000000006</v>
      </c>
      <c r="W24" s="17">
        <f t="shared" si="0"/>
        <v>195.07700000000008</v>
      </c>
      <c r="X24" s="17">
        <f t="shared" si="0"/>
        <v>197.12700000000009</v>
      </c>
      <c r="Y24" s="17">
        <f t="shared" si="0"/>
        <v>200.9970000000001</v>
      </c>
      <c r="Z24" s="17">
        <f t="shared" si="0"/>
        <v>211.91700000000012</v>
      </c>
      <c r="AA24" s="17">
        <f t="shared" si="0"/>
        <v>215.85700000000011</v>
      </c>
      <c r="AB24" s="17">
        <f t="shared" si="0"/>
        <v>221.62700000000009</v>
      </c>
      <c r="AC24" s="17">
        <f t="shared" si="0"/>
        <v>223.65700000000007</v>
      </c>
      <c r="AD24" s="17">
        <f t="shared" si="0"/>
        <v>224.85700000000006</v>
      </c>
      <c r="AE24" s="17">
        <f t="shared" si="0"/>
        <v>389.40100000000007</v>
      </c>
      <c r="AF24" s="17">
        <f t="shared" si="0"/>
        <v>390.75300000000004</v>
      </c>
      <c r="AG24" s="17">
        <f t="shared" si="0"/>
        <v>393.40900000000005</v>
      </c>
      <c r="AH24" s="17">
        <f t="shared" si="0"/>
        <v>395.32500000000005</v>
      </c>
      <c r="AI24" s="17">
        <f t="shared" si="0"/>
        <v>397.64000000000004</v>
      </c>
      <c r="AJ24" s="17">
        <f t="shared" si="0"/>
        <v>407.23700000000008</v>
      </c>
      <c r="AK24" s="17">
        <f t="shared" si="0"/>
        <v>412.55399999999997</v>
      </c>
      <c r="AL24" s="17">
        <f t="shared" si="0"/>
        <v>477.59299999999996</v>
      </c>
      <c r="AM24" s="17">
        <f t="shared" si="0"/>
        <v>0</v>
      </c>
    </row>
    <row r="28" spans="1:39" x14ac:dyDescent="0.25">
      <c r="A28" s="38" t="s">
        <v>1834</v>
      </c>
      <c r="B28" s="36" t="s">
        <v>1677</v>
      </c>
    </row>
    <row r="29" spans="1:39" x14ac:dyDescent="0.25">
      <c r="A29" s="49"/>
      <c r="B29" s="36"/>
    </row>
    <row r="30" spans="1:39" x14ac:dyDescent="0.25">
      <c r="A30" s="10" t="s">
        <v>1835</v>
      </c>
      <c r="B30" s="36" t="s">
        <v>1672</v>
      </c>
    </row>
    <row r="31" spans="1:39" x14ac:dyDescent="0.25">
      <c r="A31" s="49"/>
      <c r="B31" s="36"/>
    </row>
    <row r="32" spans="1:39" x14ac:dyDescent="0.25">
      <c r="A32" s="39" t="s">
        <v>1836</v>
      </c>
      <c r="B32" s="36" t="s">
        <v>1673</v>
      </c>
    </row>
  </sheetData>
  <hyperlinks>
    <hyperlink ref="B7" r:id="rId1" xr:uid="{00000000-0004-0000-0B00-000000000000}"/>
    <hyperlink ref="B11" r:id="rId2" xr:uid="{00000000-0004-0000-0B00-000001000000}"/>
    <hyperlink ref="B17" r:id="rId3" xr:uid="{00000000-0004-0000-0B00-000002000000}"/>
    <hyperlink ref="B19" r:id="rId4" xr:uid="{00000000-0004-0000-0B00-000003000000}"/>
    <hyperlink ref="B21" r:id="rId5" xr:uid="{00000000-0004-0000-0B00-000004000000}"/>
    <hyperlink ref="B23" r:id="rId6" xr:uid="{00000000-0004-0000-0B00-000005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70"/>
  <sheetViews>
    <sheetView zoomScale="55" zoomScaleNormal="55" workbookViewId="0">
      <selection activeCell="A66" sqref="A66:A70"/>
    </sheetView>
  </sheetViews>
  <sheetFormatPr defaultRowHeight="14.25" x14ac:dyDescent="0.25"/>
  <cols>
    <col min="1" max="1" width="44.7109375" customWidth="1"/>
    <col min="2" max="2" width="34.5703125" hidden="1" customWidth="1"/>
    <col min="3" max="4" width="17.85546875" hidden="1" customWidth="1"/>
    <col min="5" max="6" width="9.140625" hidden="1" customWidth="1"/>
  </cols>
  <sheetData>
    <row r="1" spans="1:39" s="71" customFormat="1" ht="31.5" x14ac:dyDescent="0.25">
      <c r="A1" s="76" t="s">
        <v>14</v>
      </c>
      <c r="B1" s="95" t="s">
        <v>65</v>
      </c>
      <c r="C1" s="104" t="str">
        <f>'[1]Primorsko-goranska žup_JLS'!$C$1</f>
        <v>telefon</v>
      </c>
      <c r="D1" s="79" t="s">
        <v>0</v>
      </c>
      <c r="E1" s="89" t="s">
        <v>1</v>
      </c>
      <c r="F1" s="89" t="s">
        <v>2</v>
      </c>
      <c r="G1" s="96" t="s">
        <v>458</v>
      </c>
      <c r="H1" s="96" t="s">
        <v>459</v>
      </c>
      <c r="I1" s="96" t="s">
        <v>460</v>
      </c>
      <c r="J1" s="96" t="s">
        <v>461</v>
      </c>
      <c r="K1" s="96" t="s">
        <v>462</v>
      </c>
      <c r="L1" s="96" t="s">
        <v>463</v>
      </c>
      <c r="M1" s="96" t="s">
        <v>464</v>
      </c>
      <c r="N1" s="96" t="s">
        <v>465</v>
      </c>
      <c r="O1" s="96" t="s">
        <v>466</v>
      </c>
      <c r="P1" s="96" t="s">
        <v>467</v>
      </c>
      <c r="Q1" s="96" t="s">
        <v>468</v>
      </c>
      <c r="R1" s="96" t="s">
        <v>469</v>
      </c>
      <c r="S1" s="96" t="s">
        <v>470</v>
      </c>
      <c r="T1" s="96" t="s">
        <v>471</v>
      </c>
      <c r="U1" s="96" t="s">
        <v>472</v>
      </c>
      <c r="V1" s="96" t="s">
        <v>473</v>
      </c>
      <c r="W1" s="96" t="s">
        <v>474</v>
      </c>
      <c r="X1" s="96" t="s">
        <v>475</v>
      </c>
      <c r="Y1" s="96" t="s">
        <v>476</v>
      </c>
      <c r="Z1" s="96" t="s">
        <v>477</v>
      </c>
      <c r="AA1" s="96" t="s">
        <v>478</v>
      </c>
      <c r="AB1" s="96" t="s">
        <v>479</v>
      </c>
      <c r="AC1" s="96" t="s">
        <v>480</v>
      </c>
      <c r="AD1" s="96" t="s">
        <v>481</v>
      </c>
      <c r="AE1" s="96" t="s">
        <v>482</v>
      </c>
      <c r="AF1" s="96" t="s">
        <v>483</v>
      </c>
      <c r="AG1" s="96" t="s">
        <v>484</v>
      </c>
      <c r="AH1" s="96" t="s">
        <v>485</v>
      </c>
      <c r="AI1" s="96" t="s">
        <v>486</v>
      </c>
      <c r="AJ1" s="96" t="s">
        <v>487</v>
      </c>
      <c r="AK1" s="96" t="s">
        <v>488</v>
      </c>
      <c r="AL1" s="96" t="s">
        <v>489</v>
      </c>
      <c r="AM1" s="96" t="s">
        <v>1686</v>
      </c>
    </row>
    <row r="2" spans="1:39" s="71" customFormat="1" x14ac:dyDescent="0.25">
      <c r="A2" s="102"/>
      <c r="B2" s="102"/>
      <c r="C2" s="103"/>
      <c r="D2" s="70"/>
      <c r="E2" s="70"/>
      <c r="F2" s="70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62"/>
      <c r="AM2" s="254"/>
    </row>
    <row r="3" spans="1:39" s="60" customFormat="1" x14ac:dyDescent="0.25">
      <c r="A3" s="63"/>
      <c r="B3" s="63"/>
      <c r="C3" s="64"/>
      <c r="D3" s="59"/>
      <c r="E3" s="59"/>
      <c r="F3" s="59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3"/>
      <c r="AJ3" s="263"/>
      <c r="AK3" s="263"/>
      <c r="AL3" s="264"/>
      <c r="AM3" s="255"/>
    </row>
    <row r="4" spans="1:39" s="60" customFormat="1" x14ac:dyDescent="0.25">
      <c r="A4" s="63"/>
      <c r="B4" s="63"/>
      <c r="C4" s="64"/>
      <c r="D4" s="59"/>
      <c r="E4" s="59"/>
      <c r="F4" s="59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4"/>
      <c r="AM4" s="255"/>
    </row>
    <row r="5" spans="1:39" s="60" customFormat="1" x14ac:dyDescent="0.25">
      <c r="A5" s="63"/>
      <c r="B5" s="63"/>
      <c r="C5" s="64"/>
      <c r="D5" s="59"/>
      <c r="E5" s="59"/>
      <c r="F5" s="59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4"/>
      <c r="AM5" s="255"/>
    </row>
    <row r="6" spans="1:39" s="71" customFormat="1" x14ac:dyDescent="0.25">
      <c r="A6" s="102"/>
      <c r="B6" s="102"/>
      <c r="C6" s="103"/>
      <c r="D6" s="70"/>
      <c r="E6" s="70"/>
      <c r="F6" s="70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6"/>
      <c r="AM6" s="254"/>
    </row>
    <row r="7" spans="1:39" x14ac:dyDescent="0.25">
      <c r="A7" s="9" t="s">
        <v>928</v>
      </c>
      <c r="B7" s="9" t="s">
        <v>929</v>
      </c>
      <c r="C7" s="14" t="s">
        <v>930</v>
      </c>
      <c r="D7" s="6"/>
      <c r="E7" s="6"/>
      <c r="F7" s="6"/>
      <c r="G7" s="150">
        <v>7.37</v>
      </c>
      <c r="H7" s="150">
        <v>7.37</v>
      </c>
      <c r="I7" s="150">
        <v>7.37</v>
      </c>
      <c r="J7" s="150">
        <v>7.37</v>
      </c>
      <c r="K7" s="150">
        <v>7.37</v>
      </c>
      <c r="L7" s="150">
        <v>7.37</v>
      </c>
      <c r="M7" s="150">
        <v>7.37</v>
      </c>
      <c r="N7" s="150">
        <v>7.37</v>
      </c>
      <c r="O7" s="150">
        <v>7.37</v>
      </c>
      <c r="P7" s="150">
        <v>7.37</v>
      </c>
      <c r="Q7" s="150">
        <v>7.37</v>
      </c>
      <c r="R7" s="150">
        <v>7.37</v>
      </c>
      <c r="S7" s="150">
        <v>7.37</v>
      </c>
      <c r="T7" s="150">
        <v>8.43</v>
      </c>
      <c r="U7" s="150">
        <v>8.43</v>
      </c>
      <c r="V7" s="150">
        <v>8.43</v>
      </c>
      <c r="W7" s="150">
        <v>8.43</v>
      </c>
      <c r="X7" s="150">
        <v>8.43</v>
      </c>
      <c r="Y7" s="150">
        <v>8.43</v>
      </c>
      <c r="Z7" s="150">
        <v>8.43</v>
      </c>
      <c r="AA7" s="150">
        <v>8.43</v>
      </c>
      <c r="AB7" s="150">
        <v>8.48</v>
      </c>
      <c r="AC7" s="150">
        <v>8.48</v>
      </c>
      <c r="AD7" s="150">
        <v>8.48</v>
      </c>
      <c r="AE7" s="150">
        <v>8.48</v>
      </c>
      <c r="AF7" s="150">
        <v>8.48</v>
      </c>
      <c r="AG7" s="150">
        <v>8.48</v>
      </c>
      <c r="AH7" s="150">
        <v>8.48</v>
      </c>
      <c r="AI7" s="150">
        <v>8.68</v>
      </c>
      <c r="AJ7" s="150">
        <v>8.68</v>
      </c>
      <c r="AK7" s="150">
        <v>8.68</v>
      </c>
      <c r="AL7" s="179">
        <v>8.68</v>
      </c>
      <c r="AM7" s="252"/>
    </row>
    <row r="8" spans="1:39" s="71" customFormat="1" x14ac:dyDescent="0.25">
      <c r="A8" s="102"/>
      <c r="B8" s="102"/>
      <c r="C8" s="103"/>
      <c r="D8" s="70"/>
      <c r="E8" s="70"/>
      <c r="F8" s="70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6"/>
      <c r="AM8" s="254"/>
    </row>
    <row r="9" spans="1:39" x14ac:dyDescent="0.25">
      <c r="A9" s="9" t="s">
        <v>931</v>
      </c>
      <c r="B9" s="58" t="s">
        <v>932</v>
      </c>
      <c r="C9" s="14" t="s">
        <v>933</v>
      </c>
      <c r="D9" s="6"/>
      <c r="E9" s="6"/>
      <c r="F9" s="6"/>
      <c r="G9" s="151">
        <v>1.67</v>
      </c>
      <c r="H9" s="151">
        <v>1.67</v>
      </c>
      <c r="I9" s="151">
        <v>1.67</v>
      </c>
      <c r="J9" s="151">
        <v>1.67</v>
      </c>
      <c r="K9" s="151">
        <v>1.67</v>
      </c>
      <c r="L9" s="151">
        <v>1.67</v>
      </c>
      <c r="M9" s="151">
        <v>1.67</v>
      </c>
      <c r="N9" s="151">
        <v>1.67</v>
      </c>
      <c r="O9" s="151">
        <v>1.67</v>
      </c>
      <c r="P9" s="151">
        <v>1.67</v>
      </c>
      <c r="Q9" s="151">
        <v>1.67</v>
      </c>
      <c r="R9" s="151">
        <v>1.67</v>
      </c>
      <c r="S9" s="151">
        <v>1.67</v>
      </c>
      <c r="T9" s="151">
        <v>1.67</v>
      </c>
      <c r="U9" s="151">
        <v>1.67</v>
      </c>
      <c r="V9" s="151">
        <v>1.67</v>
      </c>
      <c r="W9" s="151">
        <v>1.67</v>
      </c>
      <c r="X9" s="151">
        <v>1.67</v>
      </c>
      <c r="Y9" s="151">
        <v>1.89</v>
      </c>
      <c r="Z9" s="151">
        <v>2.19</v>
      </c>
      <c r="AA9" s="151">
        <v>2.19</v>
      </c>
      <c r="AB9" s="151">
        <v>2.19</v>
      </c>
      <c r="AC9" s="151">
        <v>2.36</v>
      </c>
      <c r="AD9" s="151">
        <v>2.36</v>
      </c>
      <c r="AE9" s="151">
        <v>2.36</v>
      </c>
      <c r="AF9" s="151">
        <v>3.62</v>
      </c>
      <c r="AG9" s="151">
        <v>3.62</v>
      </c>
      <c r="AH9" s="151">
        <v>3.62</v>
      </c>
      <c r="AI9" s="151">
        <v>4.88</v>
      </c>
      <c r="AJ9" s="151">
        <v>5.29</v>
      </c>
      <c r="AK9" s="151">
        <v>6.28</v>
      </c>
      <c r="AL9" s="180">
        <v>6.28</v>
      </c>
      <c r="AM9" s="252"/>
    </row>
    <row r="10" spans="1:39" s="71" customFormat="1" x14ac:dyDescent="0.25">
      <c r="A10" s="102"/>
      <c r="B10" s="102"/>
      <c r="C10" s="103"/>
      <c r="D10" s="70"/>
      <c r="E10" s="70"/>
      <c r="F10" s="70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6"/>
      <c r="AM10" s="254"/>
    </row>
    <row r="11" spans="1:39" x14ac:dyDescent="0.25">
      <c r="A11" s="9" t="s">
        <v>934</v>
      </c>
      <c r="B11" s="9" t="s">
        <v>935</v>
      </c>
      <c r="C11" s="14" t="s">
        <v>936</v>
      </c>
      <c r="D11" s="6"/>
      <c r="E11" s="6"/>
      <c r="F11" s="6"/>
      <c r="G11" s="150">
        <v>10.26</v>
      </c>
      <c r="H11" s="150">
        <v>10.26</v>
      </c>
      <c r="I11" s="150">
        <v>10.26</v>
      </c>
      <c r="J11" s="150">
        <v>10.26</v>
      </c>
      <c r="K11" s="150">
        <v>10.26</v>
      </c>
      <c r="L11" s="150">
        <v>10.26</v>
      </c>
      <c r="M11" s="150">
        <v>10.26</v>
      </c>
      <c r="N11" s="150">
        <v>10.26</v>
      </c>
      <c r="O11" s="150">
        <v>10.26</v>
      </c>
      <c r="P11" s="150">
        <v>10.26</v>
      </c>
      <c r="Q11" s="150">
        <v>10.26</v>
      </c>
      <c r="R11" s="150">
        <v>10.26</v>
      </c>
      <c r="S11" s="150">
        <v>10.26</v>
      </c>
      <c r="T11" s="150">
        <v>10.26</v>
      </c>
      <c r="U11" s="150">
        <v>10.26</v>
      </c>
      <c r="V11" s="150">
        <v>10.26</v>
      </c>
      <c r="W11" s="150">
        <v>11.48</v>
      </c>
      <c r="X11" s="150">
        <v>11.48</v>
      </c>
      <c r="Y11" s="150">
        <v>12.98</v>
      </c>
      <c r="Z11" s="150">
        <v>12.98</v>
      </c>
      <c r="AA11" s="150">
        <v>14.14</v>
      </c>
      <c r="AB11" s="150">
        <v>14.14</v>
      </c>
      <c r="AC11" s="150">
        <v>14.14</v>
      </c>
      <c r="AD11" s="150">
        <v>14.14</v>
      </c>
      <c r="AE11" s="150">
        <v>14.14</v>
      </c>
      <c r="AF11" s="150">
        <v>14.14</v>
      </c>
      <c r="AG11" s="150">
        <v>14.14</v>
      </c>
      <c r="AH11" s="150">
        <v>14.79</v>
      </c>
      <c r="AI11" s="150">
        <v>15.92</v>
      </c>
      <c r="AJ11" s="150">
        <v>16.940000000000001</v>
      </c>
      <c r="AK11" s="150">
        <v>17.989999999999998</v>
      </c>
      <c r="AL11" s="179">
        <v>18</v>
      </c>
      <c r="AM11" s="252"/>
    </row>
    <row r="12" spans="1:39" s="71" customFormat="1" x14ac:dyDescent="0.25">
      <c r="A12" s="102"/>
      <c r="B12" s="102"/>
      <c r="C12" s="103"/>
      <c r="D12" s="70"/>
      <c r="E12" s="70"/>
      <c r="F12" s="70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6"/>
      <c r="AM12" s="254"/>
    </row>
    <row r="13" spans="1:39" x14ac:dyDescent="0.25">
      <c r="A13" s="9" t="s">
        <v>937</v>
      </c>
      <c r="B13" s="9" t="s">
        <v>938</v>
      </c>
      <c r="C13" s="14" t="s">
        <v>939</v>
      </c>
      <c r="D13" s="6"/>
      <c r="E13" s="6"/>
      <c r="F13" s="6"/>
      <c r="G13" s="150">
        <v>8.8469999999999995</v>
      </c>
      <c r="H13" s="150">
        <v>8.8469999999999995</v>
      </c>
      <c r="I13" s="150">
        <v>8.8469999999999995</v>
      </c>
      <c r="J13" s="150">
        <v>8.8469999999999995</v>
      </c>
      <c r="K13" s="150">
        <v>8.8469999999999995</v>
      </c>
      <c r="L13" s="150">
        <v>8.8469999999999995</v>
      </c>
      <c r="M13" s="150">
        <v>8.8469999999999995</v>
      </c>
      <c r="N13" s="150">
        <v>8.8469999999999995</v>
      </c>
      <c r="O13" s="150">
        <v>8.8469999999999995</v>
      </c>
      <c r="P13" s="150">
        <v>8.8469999999999995</v>
      </c>
      <c r="Q13" s="150">
        <v>8.8469999999999995</v>
      </c>
      <c r="R13" s="150">
        <v>8.8469999999999995</v>
      </c>
      <c r="S13" s="150">
        <v>9.0510000000000002</v>
      </c>
      <c r="T13" s="150">
        <v>9.2089999999999996</v>
      </c>
      <c r="U13" s="150">
        <v>9.2100000000000009</v>
      </c>
      <c r="V13" s="150">
        <v>9.2100000000000009</v>
      </c>
      <c r="W13" s="150">
        <v>9.2100000000000009</v>
      </c>
      <c r="X13" s="150">
        <v>9.2100000000000009</v>
      </c>
      <c r="Y13" s="150">
        <v>9.4329999999999998</v>
      </c>
      <c r="Z13" s="150">
        <v>9.4329999999999998</v>
      </c>
      <c r="AA13" s="150">
        <v>9.4329999999999998</v>
      </c>
      <c r="AB13" s="150">
        <v>9.4329999999999998</v>
      </c>
      <c r="AC13" s="150">
        <v>9.4329999999999998</v>
      </c>
      <c r="AD13" s="150">
        <v>9.4329999999999998</v>
      </c>
      <c r="AE13" s="150">
        <v>9.4329999999999998</v>
      </c>
      <c r="AF13" s="150">
        <v>9.43</v>
      </c>
      <c r="AG13" s="150">
        <v>9.43</v>
      </c>
      <c r="AH13" s="150">
        <v>10.01</v>
      </c>
      <c r="AI13" s="150">
        <v>10.01</v>
      </c>
      <c r="AJ13" s="150">
        <v>10.3</v>
      </c>
      <c r="AK13" s="150">
        <v>10.53</v>
      </c>
      <c r="AL13" s="179">
        <v>10.98</v>
      </c>
      <c r="AM13" s="252"/>
    </row>
    <row r="14" spans="1:39" s="71" customFormat="1" x14ac:dyDescent="0.25">
      <c r="A14" s="102"/>
      <c r="B14" s="102"/>
      <c r="C14" s="103"/>
      <c r="D14" s="70"/>
      <c r="E14" s="70"/>
      <c r="F14" s="70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  <c r="AL14" s="266"/>
      <c r="AM14" s="254"/>
    </row>
    <row r="15" spans="1:39" x14ac:dyDescent="0.25">
      <c r="A15" s="9" t="s">
        <v>940</v>
      </c>
      <c r="B15" s="9" t="s">
        <v>941</v>
      </c>
      <c r="C15" s="14" t="s">
        <v>942</v>
      </c>
      <c r="D15" s="6"/>
      <c r="E15" s="6"/>
      <c r="F15" s="6"/>
      <c r="G15" s="150">
        <v>0</v>
      </c>
      <c r="H15" s="150">
        <v>0</v>
      </c>
      <c r="I15" s="150">
        <v>0</v>
      </c>
      <c r="J15" s="150">
        <v>0</v>
      </c>
      <c r="K15" s="150">
        <v>0</v>
      </c>
      <c r="L15" s="150">
        <v>0</v>
      </c>
      <c r="M15" s="150">
        <v>0</v>
      </c>
      <c r="N15" s="150">
        <v>0</v>
      </c>
      <c r="O15" s="150">
        <v>0.3</v>
      </c>
      <c r="P15" s="150">
        <v>0.8</v>
      </c>
      <c r="Q15" s="150">
        <v>1</v>
      </c>
      <c r="R15" s="150">
        <v>1.5</v>
      </c>
      <c r="S15" s="150">
        <v>1.8</v>
      </c>
      <c r="T15" s="150">
        <v>2</v>
      </c>
      <c r="U15" s="150">
        <v>2.2000000000000002</v>
      </c>
      <c r="V15" s="150">
        <v>2.9</v>
      </c>
      <c r="W15" s="150">
        <v>3.9</v>
      </c>
      <c r="X15" s="150">
        <v>4.9000000000000004</v>
      </c>
      <c r="Y15" s="150">
        <v>5.9</v>
      </c>
      <c r="Z15" s="150">
        <v>6.9</v>
      </c>
      <c r="AA15" s="150">
        <v>8.9</v>
      </c>
      <c r="AB15" s="150">
        <v>9.1999999999999993</v>
      </c>
      <c r="AC15" s="150">
        <v>9.1999999999999993</v>
      </c>
      <c r="AD15" s="150">
        <v>9.1999999999999993</v>
      </c>
      <c r="AE15" s="150">
        <v>10</v>
      </c>
      <c r="AF15" s="150">
        <v>11</v>
      </c>
      <c r="AG15" s="150">
        <v>11.5</v>
      </c>
      <c r="AH15" s="150">
        <v>12.5</v>
      </c>
      <c r="AI15" s="150">
        <v>14.5</v>
      </c>
      <c r="AJ15" s="150">
        <v>15</v>
      </c>
      <c r="AK15" s="150">
        <v>15</v>
      </c>
      <c r="AL15" s="179">
        <v>15</v>
      </c>
      <c r="AM15" s="252"/>
    </row>
    <row r="16" spans="1:39" s="71" customFormat="1" x14ac:dyDescent="0.25">
      <c r="A16" s="102"/>
      <c r="B16" s="102"/>
      <c r="C16" s="103"/>
      <c r="D16" s="70"/>
      <c r="E16" s="70"/>
      <c r="F16" s="70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6"/>
      <c r="AM16" s="254"/>
    </row>
    <row r="17" spans="1:39" x14ac:dyDescent="0.25">
      <c r="A17" s="9" t="s">
        <v>943</v>
      </c>
      <c r="B17" s="9" t="s">
        <v>944</v>
      </c>
      <c r="C17" s="14" t="s">
        <v>945</v>
      </c>
      <c r="D17" s="6"/>
      <c r="E17" s="6"/>
      <c r="F17" s="6"/>
      <c r="G17" s="150"/>
      <c r="H17" s="150"/>
      <c r="I17" s="150"/>
      <c r="J17" s="150"/>
      <c r="K17" s="150"/>
      <c r="L17" s="150"/>
      <c r="M17" s="150">
        <v>0.65500000000000003</v>
      </c>
      <c r="N17" s="150">
        <v>0.66</v>
      </c>
      <c r="O17" s="150">
        <v>0.66</v>
      </c>
      <c r="P17" s="150">
        <v>0.66</v>
      </c>
      <c r="Q17" s="150">
        <v>0.66</v>
      </c>
      <c r="R17" s="150">
        <v>0.84499999999999997</v>
      </c>
      <c r="S17" s="150">
        <v>0.85</v>
      </c>
      <c r="T17" s="150">
        <v>1.17</v>
      </c>
      <c r="U17" s="150">
        <v>1.353</v>
      </c>
      <c r="V17" s="150">
        <v>2.677</v>
      </c>
      <c r="W17" s="150">
        <v>2.68</v>
      </c>
      <c r="X17" s="150">
        <v>5.29</v>
      </c>
      <c r="Y17" s="150">
        <v>5.5549999999999997</v>
      </c>
      <c r="Z17" s="150">
        <v>7.5430000000000001</v>
      </c>
      <c r="AA17" s="150">
        <v>8.82</v>
      </c>
      <c r="AB17" s="150">
        <v>9.5779999999999994</v>
      </c>
      <c r="AC17" s="150">
        <v>9.58</v>
      </c>
      <c r="AD17" s="150">
        <v>10.419</v>
      </c>
      <c r="AE17" s="150">
        <v>10.42</v>
      </c>
      <c r="AF17" s="150">
        <v>10.874000000000001</v>
      </c>
      <c r="AG17" s="150">
        <v>10.87</v>
      </c>
      <c r="AH17" s="150">
        <v>10.97</v>
      </c>
      <c r="AI17" s="150">
        <v>10.97</v>
      </c>
      <c r="AJ17" s="150">
        <v>11.635999999999999</v>
      </c>
      <c r="AK17" s="150">
        <v>11.757</v>
      </c>
      <c r="AL17" s="179">
        <v>11.917</v>
      </c>
      <c r="AM17" s="252"/>
    </row>
    <row r="18" spans="1:39" s="71" customFormat="1" x14ac:dyDescent="0.25">
      <c r="A18" s="102"/>
      <c r="B18" s="102"/>
      <c r="C18" s="103"/>
      <c r="D18" s="70"/>
      <c r="E18" s="70"/>
      <c r="F18" s="70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6"/>
      <c r="AM18" s="254"/>
    </row>
    <row r="19" spans="1:39" x14ac:dyDescent="0.25">
      <c r="A19" s="9" t="s">
        <v>946</v>
      </c>
      <c r="B19" s="9" t="s">
        <v>947</v>
      </c>
      <c r="C19" s="14" t="s">
        <v>948</v>
      </c>
      <c r="D19" s="6"/>
      <c r="E19" s="6"/>
      <c r="F19" s="6"/>
      <c r="G19" s="150">
        <v>0.75900000000000001</v>
      </c>
      <c r="H19" s="150">
        <v>0.76</v>
      </c>
      <c r="I19" s="150">
        <v>0.76</v>
      </c>
      <c r="J19" s="150">
        <v>0.76</v>
      </c>
      <c r="K19" s="150">
        <v>0.76</v>
      </c>
      <c r="L19" s="150">
        <v>0.76</v>
      </c>
      <c r="M19" s="150">
        <v>0.76</v>
      </c>
      <c r="N19" s="150">
        <v>0.76</v>
      </c>
      <c r="O19" s="150">
        <v>0.76</v>
      </c>
      <c r="P19" s="150">
        <v>0.76</v>
      </c>
      <c r="Q19" s="150">
        <v>0.76</v>
      </c>
      <c r="R19" s="150">
        <v>0.76</v>
      </c>
      <c r="S19" s="150">
        <v>0.76</v>
      </c>
      <c r="T19" s="150">
        <v>0.76</v>
      </c>
      <c r="U19" s="150">
        <v>0.76</v>
      </c>
      <c r="V19" s="150">
        <v>0.76</v>
      </c>
      <c r="W19" s="150">
        <v>0.76</v>
      </c>
      <c r="X19" s="150">
        <v>0.76</v>
      </c>
      <c r="Y19" s="150">
        <v>0.76</v>
      </c>
      <c r="Z19" s="150">
        <v>0.76</v>
      </c>
      <c r="AA19" s="150">
        <v>0.76</v>
      </c>
      <c r="AB19" s="150">
        <v>1.52</v>
      </c>
      <c r="AC19" s="150">
        <v>1.52</v>
      </c>
      <c r="AD19" s="150">
        <v>1.52</v>
      </c>
      <c r="AE19" s="150">
        <v>1.52</v>
      </c>
      <c r="AF19" s="150">
        <v>1.52</v>
      </c>
      <c r="AG19" s="150">
        <v>1.52</v>
      </c>
      <c r="AH19" s="150">
        <v>1.52</v>
      </c>
      <c r="AI19" s="150">
        <v>1.52</v>
      </c>
      <c r="AJ19" s="150">
        <v>2.08</v>
      </c>
      <c r="AK19" s="150">
        <v>2.08</v>
      </c>
      <c r="AL19" s="179">
        <v>2.258</v>
      </c>
      <c r="AM19" s="252"/>
    </row>
    <row r="20" spans="1:39" s="71" customFormat="1" x14ac:dyDescent="0.25">
      <c r="A20" s="102"/>
      <c r="B20" s="102"/>
      <c r="C20" s="103"/>
      <c r="D20" s="70"/>
      <c r="E20" s="70"/>
      <c r="F20" s="70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6"/>
      <c r="AM20" s="254"/>
    </row>
    <row r="21" spans="1:39" x14ac:dyDescent="0.25">
      <c r="A21" s="9" t="s">
        <v>949</v>
      </c>
      <c r="B21" s="9" t="s">
        <v>950</v>
      </c>
      <c r="C21" s="14" t="s">
        <v>951</v>
      </c>
      <c r="D21" s="6"/>
      <c r="E21" s="6"/>
      <c r="F21" s="6"/>
      <c r="G21" s="149"/>
      <c r="H21" s="149"/>
      <c r="I21" s="149"/>
      <c r="J21" s="149"/>
      <c r="K21" s="149"/>
      <c r="L21" s="150">
        <v>0.32</v>
      </c>
      <c r="M21" s="150">
        <v>0.55000000000000004</v>
      </c>
      <c r="N21" s="150">
        <v>0.7</v>
      </c>
      <c r="O21" s="150">
        <v>1.1200000000000001</v>
      </c>
      <c r="P21" s="150">
        <v>1.24</v>
      </c>
      <c r="Q21" s="150">
        <v>1.48</v>
      </c>
      <c r="R21" s="150">
        <v>1.61</v>
      </c>
      <c r="S21" s="150">
        <v>1.87</v>
      </c>
      <c r="T21" s="150">
        <v>2.4</v>
      </c>
      <c r="U21" s="150">
        <v>2.67</v>
      </c>
      <c r="V21" s="150">
        <v>3.02</v>
      </c>
      <c r="W21" s="150">
        <v>3.5</v>
      </c>
      <c r="X21" s="150">
        <v>4.22</v>
      </c>
      <c r="Y21" s="150">
        <v>4.6500000000000004</v>
      </c>
      <c r="Z21" s="150">
        <v>4.88</v>
      </c>
      <c r="AA21" s="150">
        <v>5.29</v>
      </c>
      <c r="AB21" s="150">
        <v>5.56</v>
      </c>
      <c r="AC21" s="150">
        <v>5.92</v>
      </c>
      <c r="AD21" s="150">
        <v>6.62</v>
      </c>
      <c r="AE21" s="150">
        <v>6.77</v>
      </c>
      <c r="AF21" s="150">
        <v>7.25</v>
      </c>
      <c r="AG21" s="150">
        <v>7.7</v>
      </c>
      <c r="AH21" s="150">
        <v>8.33</v>
      </c>
      <c r="AI21" s="150">
        <v>8.5299999999999994</v>
      </c>
      <c r="AJ21" s="150">
        <v>8.93</v>
      </c>
      <c r="AK21" s="150">
        <v>9.0299999999999994</v>
      </c>
      <c r="AL21" s="179">
        <v>9.3000000000000007</v>
      </c>
      <c r="AM21" s="252"/>
    </row>
    <row r="22" spans="1:39" s="71" customFormat="1" x14ac:dyDescent="0.25">
      <c r="A22" s="102"/>
      <c r="B22" s="102"/>
      <c r="C22" s="103"/>
      <c r="D22" s="70"/>
      <c r="E22" s="70"/>
      <c r="F22" s="70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6"/>
      <c r="AM22" s="254"/>
    </row>
    <row r="23" spans="1:39" x14ac:dyDescent="0.25">
      <c r="A23" s="9" t="s">
        <v>952</v>
      </c>
      <c r="B23" s="9" t="s">
        <v>953</v>
      </c>
      <c r="C23" s="14" t="s">
        <v>954</v>
      </c>
      <c r="D23" s="6"/>
      <c r="E23" s="6"/>
      <c r="F23" s="6"/>
      <c r="G23" s="150">
        <v>2.66</v>
      </c>
      <c r="H23" s="150">
        <v>2.66</v>
      </c>
      <c r="I23" s="150">
        <v>2.66</v>
      </c>
      <c r="J23" s="150">
        <v>2.66</v>
      </c>
      <c r="K23" s="150">
        <v>2.66</v>
      </c>
      <c r="L23" s="150">
        <v>2.66</v>
      </c>
      <c r="M23" s="150">
        <v>3.22</v>
      </c>
      <c r="N23" s="150">
        <v>3.22</v>
      </c>
      <c r="O23" s="150">
        <v>3.22</v>
      </c>
      <c r="P23" s="150">
        <v>3.22</v>
      </c>
      <c r="Q23" s="150">
        <v>3.87</v>
      </c>
      <c r="R23" s="150">
        <v>4.3600000000000003</v>
      </c>
      <c r="S23" s="150">
        <v>4.3600000000000003</v>
      </c>
      <c r="T23" s="150">
        <v>4.3600000000000003</v>
      </c>
      <c r="U23" s="150">
        <v>4.3600000000000003</v>
      </c>
      <c r="V23" s="150">
        <v>4.3600000000000003</v>
      </c>
      <c r="W23" s="150">
        <v>4.7</v>
      </c>
      <c r="X23" s="150">
        <v>6.42</v>
      </c>
      <c r="Y23" s="150">
        <v>6.42</v>
      </c>
      <c r="Z23" s="150">
        <v>6.42</v>
      </c>
      <c r="AA23" s="150">
        <v>6.42</v>
      </c>
      <c r="AB23" s="150">
        <v>6.42</v>
      </c>
      <c r="AC23" s="150">
        <v>6.42</v>
      </c>
      <c r="AD23" s="150">
        <v>6.42</v>
      </c>
      <c r="AE23" s="150">
        <v>6.42</v>
      </c>
      <c r="AF23" s="150">
        <v>6.42</v>
      </c>
      <c r="AG23" s="150">
        <v>6.42</v>
      </c>
      <c r="AH23" s="150">
        <v>6.42</v>
      </c>
      <c r="AI23" s="150">
        <v>6.71</v>
      </c>
      <c r="AJ23" s="150">
        <v>6.71</v>
      </c>
      <c r="AK23" s="150">
        <v>7.76</v>
      </c>
      <c r="AL23" s="179">
        <v>8.33</v>
      </c>
      <c r="AM23" s="252"/>
    </row>
    <row r="24" spans="1:39" s="71" customFormat="1" x14ac:dyDescent="0.25">
      <c r="A24" s="102"/>
      <c r="B24" s="102"/>
      <c r="C24" s="103"/>
      <c r="D24" s="70"/>
      <c r="E24" s="70"/>
      <c r="F24" s="70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  <c r="AJ24" s="265"/>
      <c r="AK24" s="265"/>
      <c r="AL24" s="266"/>
      <c r="AM24" s="254"/>
    </row>
    <row r="25" spans="1:39" x14ac:dyDescent="0.25">
      <c r="A25" s="9" t="s">
        <v>955</v>
      </c>
      <c r="B25" s="9" t="s">
        <v>956</v>
      </c>
      <c r="C25" s="14" t="s">
        <v>957</v>
      </c>
      <c r="D25" s="6"/>
      <c r="E25" s="6"/>
      <c r="F25" s="6"/>
      <c r="G25" s="150">
        <v>5.9</v>
      </c>
      <c r="H25" s="150">
        <v>5.9</v>
      </c>
      <c r="I25" s="150">
        <v>5.9</v>
      </c>
      <c r="J25" s="150">
        <v>5.9</v>
      </c>
      <c r="K25" s="150">
        <v>5.9</v>
      </c>
      <c r="L25" s="150">
        <v>5.9</v>
      </c>
      <c r="M25" s="150">
        <v>5.9</v>
      </c>
      <c r="N25" s="150">
        <v>5.9</v>
      </c>
      <c r="O25" s="150">
        <v>5.9</v>
      </c>
      <c r="P25" s="150">
        <v>5.9</v>
      </c>
      <c r="Q25" s="150">
        <v>5.9</v>
      </c>
      <c r="R25" s="150">
        <v>7.97</v>
      </c>
      <c r="S25" s="150">
        <v>7.97</v>
      </c>
      <c r="T25" s="150">
        <v>7.97</v>
      </c>
      <c r="U25" s="150">
        <v>7.97</v>
      </c>
      <c r="V25" s="150">
        <v>7.97</v>
      </c>
      <c r="W25" s="150">
        <v>7.97</v>
      </c>
      <c r="X25" s="150">
        <v>7.97</v>
      </c>
      <c r="Y25" s="150">
        <v>8.15</v>
      </c>
      <c r="Z25" s="150">
        <v>8.15</v>
      </c>
      <c r="AA25" s="150">
        <v>8.23</v>
      </c>
      <c r="AB25" s="150">
        <v>8.2799999999999994</v>
      </c>
      <c r="AC25" s="150">
        <v>8.2799999999999994</v>
      </c>
      <c r="AD25" s="150">
        <v>8.2799999999999994</v>
      </c>
      <c r="AE25" s="150">
        <v>8.2799999999999994</v>
      </c>
      <c r="AF25" s="150">
        <v>8.2799999999999994</v>
      </c>
      <c r="AG25" s="150">
        <v>8.2799999999999994</v>
      </c>
      <c r="AH25" s="150">
        <v>8.2799999999999994</v>
      </c>
      <c r="AI25" s="150">
        <v>8.2799999999999994</v>
      </c>
      <c r="AJ25" s="150">
        <v>8.2799999999999994</v>
      </c>
      <c r="AK25" s="150">
        <v>8.33</v>
      </c>
      <c r="AL25" s="179">
        <v>9.7100000000000009</v>
      </c>
      <c r="AM25" s="252"/>
    </row>
    <row r="26" spans="1:39" s="71" customFormat="1" x14ac:dyDescent="0.25">
      <c r="A26" s="102"/>
      <c r="B26" s="102"/>
      <c r="C26" s="103"/>
      <c r="D26" s="70"/>
      <c r="E26" s="70"/>
      <c r="F26" s="70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266"/>
      <c r="AM26" s="254"/>
    </row>
    <row r="27" spans="1:39" x14ac:dyDescent="0.25">
      <c r="A27" s="9" t="s">
        <v>958</v>
      </c>
      <c r="B27" s="9" t="s">
        <v>959</v>
      </c>
      <c r="C27" s="14" t="s">
        <v>960</v>
      </c>
      <c r="D27" s="6"/>
      <c r="E27" s="6"/>
      <c r="F27" s="6"/>
      <c r="G27" s="150">
        <v>4.2</v>
      </c>
      <c r="H27" s="150">
        <v>4.2</v>
      </c>
      <c r="I27" s="150">
        <v>4.2</v>
      </c>
      <c r="J27" s="150">
        <v>5</v>
      </c>
      <c r="K27" s="150">
        <v>5</v>
      </c>
      <c r="L27" s="150">
        <v>5</v>
      </c>
      <c r="M27" s="150">
        <v>6.1</v>
      </c>
      <c r="N27" s="150">
        <v>6.1</v>
      </c>
      <c r="O27" s="150">
        <v>6.1</v>
      </c>
      <c r="P27" s="150">
        <v>6.1</v>
      </c>
      <c r="Q27" s="150">
        <v>6.1</v>
      </c>
      <c r="R27" s="150">
        <v>6.1</v>
      </c>
      <c r="S27" s="150">
        <v>6.1</v>
      </c>
      <c r="T27" s="150">
        <v>6.1</v>
      </c>
      <c r="U27" s="150">
        <v>6.1</v>
      </c>
      <c r="V27" s="150">
        <v>6.1</v>
      </c>
      <c r="W27" s="150">
        <v>6.1</v>
      </c>
      <c r="X27" s="150">
        <v>6.1</v>
      </c>
      <c r="Y27" s="150">
        <v>6.1</v>
      </c>
      <c r="Z27" s="150">
        <v>6.1</v>
      </c>
      <c r="AA27" s="150">
        <v>6.1</v>
      </c>
      <c r="AB27" s="150">
        <v>6.1</v>
      </c>
      <c r="AC27" s="150">
        <v>6.1</v>
      </c>
      <c r="AD27" s="150">
        <v>6.1</v>
      </c>
      <c r="AE27" s="150">
        <v>6.1</v>
      </c>
      <c r="AF27" s="150">
        <v>6.1</v>
      </c>
      <c r="AG27" s="150">
        <v>6.1</v>
      </c>
      <c r="AH27" s="150">
        <v>6.2</v>
      </c>
      <c r="AI27" s="150">
        <v>6.2</v>
      </c>
      <c r="AJ27" s="150">
        <v>6.2</v>
      </c>
      <c r="AK27" s="150">
        <v>6.2</v>
      </c>
      <c r="AL27" s="179">
        <v>6.2</v>
      </c>
      <c r="AM27" s="252"/>
    </row>
    <row r="28" spans="1:39" s="71" customFormat="1" x14ac:dyDescent="0.25">
      <c r="A28" s="102"/>
      <c r="B28" s="102"/>
      <c r="C28" s="103"/>
      <c r="D28" s="70"/>
      <c r="E28" s="70"/>
      <c r="F28" s="70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266"/>
      <c r="AM28" s="254"/>
    </row>
    <row r="29" spans="1:39" x14ac:dyDescent="0.25">
      <c r="A29" s="9" t="s">
        <v>961</v>
      </c>
      <c r="B29" s="9" t="s">
        <v>962</v>
      </c>
      <c r="C29" s="14" t="s">
        <v>963</v>
      </c>
      <c r="D29" s="6"/>
      <c r="E29" s="6"/>
      <c r="F29" s="6"/>
      <c r="G29" s="150">
        <v>1.6160000000000001</v>
      </c>
      <c r="H29" s="150">
        <v>1.617</v>
      </c>
      <c r="I29" s="150">
        <v>1.6180000000000001</v>
      </c>
      <c r="J29" s="150">
        <v>1.619</v>
      </c>
      <c r="K29" s="150">
        <v>1.62</v>
      </c>
      <c r="L29" s="150">
        <v>1.621</v>
      </c>
      <c r="M29" s="150">
        <v>1.6220000000000001</v>
      </c>
      <c r="N29" s="150">
        <v>1.623</v>
      </c>
      <c r="O29" s="150">
        <v>1.6240000000000001</v>
      </c>
      <c r="P29" s="150">
        <v>1.625</v>
      </c>
      <c r="Q29" s="150">
        <v>2.1760000000000002</v>
      </c>
      <c r="R29" s="150">
        <v>2.177</v>
      </c>
      <c r="S29" s="150">
        <v>2.1779999999999999</v>
      </c>
      <c r="T29" s="150">
        <v>2.1789999999999998</v>
      </c>
      <c r="U29" s="150">
        <v>2.3759999999999999</v>
      </c>
      <c r="V29" s="150">
        <v>2.3769999999999998</v>
      </c>
      <c r="W29" s="150">
        <v>2.3780000000000001</v>
      </c>
      <c r="X29" s="150">
        <v>2.379</v>
      </c>
      <c r="Y29" s="150">
        <v>2.38</v>
      </c>
      <c r="Z29" s="150">
        <v>2.714</v>
      </c>
      <c r="AA29" s="150">
        <v>2.7149999999999999</v>
      </c>
      <c r="AB29" s="150">
        <v>2.7160000000000002</v>
      </c>
      <c r="AC29" s="150">
        <v>2.7170000000000001</v>
      </c>
      <c r="AD29" s="150">
        <v>2.9140000000000001</v>
      </c>
      <c r="AE29" s="150">
        <v>2.9140000000000001</v>
      </c>
      <c r="AF29" s="150">
        <v>3.2429999999999999</v>
      </c>
      <c r="AG29" s="150">
        <v>3.2429999999999999</v>
      </c>
      <c r="AH29" s="150">
        <v>3.6930000000000001</v>
      </c>
      <c r="AI29" s="150">
        <v>3.6930000000000001</v>
      </c>
      <c r="AJ29" s="150">
        <v>4.4880000000000004</v>
      </c>
      <c r="AK29" s="150">
        <v>4.4880000000000004</v>
      </c>
      <c r="AL29" s="179">
        <v>4.548</v>
      </c>
      <c r="AM29" s="252"/>
    </row>
    <row r="30" spans="1:39" s="71" customFormat="1" x14ac:dyDescent="0.25">
      <c r="A30" s="102"/>
      <c r="B30" s="102"/>
      <c r="C30" s="103"/>
      <c r="D30" s="70"/>
      <c r="E30" s="70"/>
      <c r="F30" s="70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6"/>
      <c r="AM30" s="254"/>
    </row>
    <row r="31" spans="1:39" x14ac:dyDescent="0.25">
      <c r="A31" s="9" t="s">
        <v>964</v>
      </c>
      <c r="B31" s="9" t="s">
        <v>965</v>
      </c>
      <c r="C31" s="14" t="s">
        <v>966</v>
      </c>
      <c r="D31" s="6"/>
      <c r="E31" s="6"/>
      <c r="F31" s="6"/>
      <c r="G31" s="150">
        <v>24.465869999999999</v>
      </c>
      <c r="H31" s="150">
        <v>24.7408</v>
      </c>
      <c r="I31" s="150">
        <v>24.7408</v>
      </c>
      <c r="J31" s="150">
        <v>24.7408</v>
      </c>
      <c r="K31" s="150">
        <v>24.7408</v>
      </c>
      <c r="L31" s="150">
        <v>24.7408</v>
      </c>
      <c r="M31" s="150">
        <v>24.7408</v>
      </c>
      <c r="N31" s="150">
        <v>24.7408</v>
      </c>
      <c r="O31" s="150">
        <v>25.945499999999999</v>
      </c>
      <c r="P31" s="150">
        <v>25.945499999999999</v>
      </c>
      <c r="Q31" s="150">
        <v>25.945499999999999</v>
      </c>
      <c r="R31" s="150">
        <v>25.945499999999999</v>
      </c>
      <c r="S31" s="150">
        <v>25.945499999999999</v>
      </c>
      <c r="T31" s="150">
        <v>26.286999999999999</v>
      </c>
      <c r="U31" s="150">
        <v>28.23518</v>
      </c>
      <c r="V31" s="150">
        <v>28.515150000000002</v>
      </c>
      <c r="W31" s="150">
        <v>28.515150000000002</v>
      </c>
      <c r="X31" s="150">
        <v>29.43852</v>
      </c>
      <c r="Y31" s="150">
        <v>29.956810000000001</v>
      </c>
      <c r="Z31" s="150">
        <v>34.03537</v>
      </c>
      <c r="AA31" s="150">
        <v>37.239559999999997</v>
      </c>
      <c r="AB31" s="150">
        <v>37.292559999999995</v>
      </c>
      <c r="AC31" s="150">
        <v>37.292559999999995</v>
      </c>
      <c r="AD31" s="150">
        <v>37.292559999999995</v>
      </c>
      <c r="AE31" s="150">
        <v>37.467559999999999</v>
      </c>
      <c r="AF31" s="150">
        <v>37.467559999999999</v>
      </c>
      <c r="AG31" s="150">
        <v>37.897559999999999</v>
      </c>
      <c r="AH31" s="150">
        <v>37.897559999999999</v>
      </c>
      <c r="AI31" s="150">
        <v>38.498890000000003</v>
      </c>
      <c r="AJ31" s="150">
        <v>38.498890000000003</v>
      </c>
      <c r="AK31" s="150">
        <v>38.781999999999996</v>
      </c>
      <c r="AL31" s="179">
        <v>40.073500000000003</v>
      </c>
      <c r="AM31" s="252"/>
    </row>
    <row r="32" spans="1:39" s="71" customFormat="1" x14ac:dyDescent="0.25">
      <c r="A32" s="102"/>
      <c r="B32" s="102"/>
      <c r="C32" s="103"/>
      <c r="D32" s="70"/>
      <c r="E32" s="70"/>
      <c r="F32" s="70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6"/>
      <c r="AM32" s="254"/>
    </row>
    <row r="33" spans="1:39" x14ac:dyDescent="0.25">
      <c r="A33" s="9" t="s">
        <v>967</v>
      </c>
      <c r="B33" s="58" t="s">
        <v>968</v>
      </c>
      <c r="C33" s="14" t="s">
        <v>969</v>
      </c>
      <c r="D33" s="6"/>
      <c r="E33" s="6"/>
      <c r="F33" s="6"/>
      <c r="G33" s="50">
        <v>7.15</v>
      </c>
      <c r="H33" s="50">
        <v>7.15</v>
      </c>
      <c r="I33" s="50">
        <v>7.15</v>
      </c>
      <c r="J33" s="50">
        <v>7.15</v>
      </c>
      <c r="K33" s="50">
        <v>7.15</v>
      </c>
      <c r="L33" s="50">
        <v>7.15</v>
      </c>
      <c r="M33" s="50">
        <v>7.15</v>
      </c>
      <c r="N33" s="50">
        <v>7.77</v>
      </c>
      <c r="O33" s="50">
        <v>7.77</v>
      </c>
      <c r="P33" s="50">
        <v>7.77</v>
      </c>
      <c r="Q33" s="50">
        <v>7.77</v>
      </c>
      <c r="R33" s="50">
        <v>7.77</v>
      </c>
      <c r="S33" s="50">
        <v>7.77</v>
      </c>
      <c r="T33" s="50">
        <v>8.1</v>
      </c>
      <c r="U33" s="50">
        <v>8.1</v>
      </c>
      <c r="V33" s="50">
        <v>8.4</v>
      </c>
      <c r="W33" s="50">
        <v>8.4</v>
      </c>
      <c r="X33" s="50">
        <v>8.4</v>
      </c>
      <c r="Y33" s="50">
        <v>8.4</v>
      </c>
      <c r="Z33" s="50">
        <v>8.4</v>
      </c>
      <c r="AA33" s="50">
        <v>8.4</v>
      </c>
      <c r="AB33" s="50">
        <v>8.4</v>
      </c>
      <c r="AC33" s="50">
        <v>8.4</v>
      </c>
      <c r="AD33" s="50">
        <v>8.4</v>
      </c>
      <c r="AE33" s="50">
        <v>8.4</v>
      </c>
      <c r="AF33" s="50">
        <v>8.4</v>
      </c>
      <c r="AG33" s="50">
        <v>8.4</v>
      </c>
      <c r="AH33" s="50">
        <v>8.4</v>
      </c>
      <c r="AI33" s="50">
        <v>8.4</v>
      </c>
      <c r="AJ33" s="50">
        <v>8.4</v>
      </c>
      <c r="AK33" s="50">
        <v>8.4</v>
      </c>
      <c r="AL33" s="176">
        <v>8.57</v>
      </c>
      <c r="AM33" s="252"/>
    </row>
    <row r="34" spans="1:39" s="71" customFormat="1" x14ac:dyDescent="0.25">
      <c r="A34" s="102"/>
      <c r="B34" s="102"/>
      <c r="C34" s="103"/>
      <c r="D34" s="70"/>
      <c r="E34" s="70"/>
      <c r="F34" s="70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6"/>
      <c r="AM34" s="254"/>
    </row>
    <row r="35" spans="1:39" x14ac:dyDescent="0.25">
      <c r="A35" s="9" t="s">
        <v>970</v>
      </c>
      <c r="B35" s="9" t="s">
        <v>971</v>
      </c>
      <c r="C35" s="14" t="s">
        <v>972</v>
      </c>
      <c r="D35" s="6"/>
      <c r="E35" s="6"/>
      <c r="F35" s="6"/>
      <c r="G35" s="150">
        <v>15.09</v>
      </c>
      <c r="H35" s="150">
        <v>15.09</v>
      </c>
      <c r="I35" s="150">
        <v>15.09</v>
      </c>
      <c r="J35" s="150">
        <v>15.09</v>
      </c>
      <c r="K35" s="150">
        <v>15.09</v>
      </c>
      <c r="L35" s="150">
        <v>15.09</v>
      </c>
      <c r="M35" s="150">
        <v>15.09</v>
      </c>
      <c r="N35" s="150">
        <v>15.09</v>
      </c>
      <c r="O35" s="150">
        <v>15.09</v>
      </c>
      <c r="P35" s="150">
        <v>15.09</v>
      </c>
      <c r="Q35" s="150">
        <v>15.09</v>
      </c>
      <c r="R35" s="150">
        <v>15.09</v>
      </c>
      <c r="S35" s="150">
        <v>15.09</v>
      </c>
      <c r="T35" s="150">
        <v>15.09</v>
      </c>
      <c r="U35" s="150">
        <v>15.09</v>
      </c>
      <c r="V35" s="150">
        <v>15.09</v>
      </c>
      <c r="W35" s="150">
        <v>15.09</v>
      </c>
      <c r="X35" s="150">
        <v>15.09</v>
      </c>
      <c r="Y35" s="150">
        <v>15.09</v>
      </c>
      <c r="Z35" s="150">
        <v>15.09</v>
      </c>
      <c r="AA35" s="150" t="s">
        <v>1771</v>
      </c>
      <c r="AB35" s="150">
        <v>15.09</v>
      </c>
      <c r="AC35" s="150">
        <v>15.09</v>
      </c>
      <c r="AD35" s="150">
        <v>15.09</v>
      </c>
      <c r="AE35" s="150">
        <v>15.09</v>
      </c>
      <c r="AF35" s="150">
        <v>15.09</v>
      </c>
      <c r="AG35" s="150">
        <v>15.09</v>
      </c>
      <c r="AH35" s="150">
        <v>15.09</v>
      </c>
      <c r="AI35" s="150">
        <v>17.510000000000002</v>
      </c>
      <c r="AJ35" s="150">
        <v>17.510000000000002</v>
      </c>
      <c r="AK35" s="150">
        <v>17.510000000000002</v>
      </c>
      <c r="AL35" s="179">
        <v>19.13</v>
      </c>
      <c r="AM35" s="252"/>
    </row>
    <row r="36" spans="1:39" s="71" customFormat="1" x14ac:dyDescent="0.25">
      <c r="A36" s="102"/>
      <c r="B36" s="102"/>
      <c r="C36" s="103"/>
      <c r="D36" s="70"/>
      <c r="E36" s="70"/>
      <c r="F36" s="70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  <c r="AJ36" s="265"/>
      <c r="AK36" s="265"/>
      <c r="AL36" s="266"/>
      <c r="AM36" s="254"/>
    </row>
    <row r="37" spans="1:39" x14ac:dyDescent="0.25">
      <c r="A37" s="9" t="s">
        <v>973</v>
      </c>
      <c r="B37" s="9" t="s">
        <v>974</v>
      </c>
      <c r="C37" s="14" t="s">
        <v>975</v>
      </c>
      <c r="D37" s="6"/>
      <c r="E37" s="6"/>
      <c r="F37" s="6"/>
      <c r="G37" s="150">
        <v>2.12</v>
      </c>
      <c r="H37" s="150">
        <v>2.12</v>
      </c>
      <c r="I37" s="150">
        <v>2.12</v>
      </c>
      <c r="J37" s="150">
        <v>2.12</v>
      </c>
      <c r="K37" s="150">
        <v>2.12</v>
      </c>
      <c r="L37" s="150">
        <v>2.12</v>
      </c>
      <c r="M37" s="150">
        <v>2.12</v>
      </c>
      <c r="N37" s="150">
        <v>2.12</v>
      </c>
      <c r="O37" s="150">
        <v>2.12</v>
      </c>
      <c r="P37" s="150">
        <v>2.12</v>
      </c>
      <c r="Q37" s="150">
        <v>2.12</v>
      </c>
      <c r="R37" s="150">
        <v>2.12</v>
      </c>
      <c r="S37" s="150">
        <v>2.12</v>
      </c>
      <c r="T37" s="150">
        <v>2.12</v>
      </c>
      <c r="U37" s="150">
        <v>2.12</v>
      </c>
      <c r="V37" s="150">
        <v>2.12</v>
      </c>
      <c r="W37" s="150">
        <v>2.12</v>
      </c>
      <c r="X37" s="150">
        <v>2.12</v>
      </c>
      <c r="Y37" s="150">
        <v>2.12</v>
      </c>
      <c r="Z37" s="150">
        <v>2.12</v>
      </c>
      <c r="AA37" s="150">
        <v>2.12</v>
      </c>
      <c r="AB37" s="150">
        <v>2.12</v>
      </c>
      <c r="AC37" s="150">
        <v>2.12</v>
      </c>
      <c r="AD37" s="150">
        <v>2.12</v>
      </c>
      <c r="AE37" s="150">
        <v>2.12</v>
      </c>
      <c r="AF37" s="150">
        <v>2.12</v>
      </c>
      <c r="AG37" s="150">
        <v>2.12</v>
      </c>
      <c r="AH37" s="150">
        <v>2.12</v>
      </c>
      <c r="AI37" s="150">
        <v>2.12</v>
      </c>
      <c r="AJ37" s="150">
        <v>2.12</v>
      </c>
      <c r="AK37" s="150">
        <v>2.12</v>
      </c>
      <c r="AL37" s="179">
        <v>2.12</v>
      </c>
      <c r="AM37" s="252"/>
    </row>
    <row r="38" spans="1:39" s="71" customFormat="1" x14ac:dyDescent="0.25">
      <c r="A38" s="102"/>
      <c r="B38" s="102"/>
      <c r="C38" s="103"/>
      <c r="D38" s="70"/>
      <c r="E38" s="70"/>
      <c r="F38" s="70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5"/>
      <c r="AL38" s="266"/>
      <c r="AM38" s="254"/>
    </row>
    <row r="39" spans="1:39" x14ac:dyDescent="0.25">
      <c r="A39" s="9" t="s">
        <v>976</v>
      </c>
      <c r="B39" s="58" t="s">
        <v>977</v>
      </c>
      <c r="C39" s="14" t="s">
        <v>978</v>
      </c>
      <c r="D39" s="6"/>
      <c r="E39" s="6"/>
      <c r="F39" s="6"/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0.5</v>
      </c>
      <c r="M39" s="50">
        <v>0.5</v>
      </c>
      <c r="N39" s="50">
        <v>1.22</v>
      </c>
      <c r="O39" s="50">
        <v>2.42</v>
      </c>
      <c r="P39" s="50">
        <v>3.62</v>
      </c>
      <c r="Q39" s="50">
        <v>6.12</v>
      </c>
      <c r="R39" s="50">
        <v>6.12</v>
      </c>
      <c r="S39" s="50">
        <v>6.12</v>
      </c>
      <c r="T39" s="50">
        <v>7.62</v>
      </c>
      <c r="U39" s="50">
        <v>7.78</v>
      </c>
      <c r="V39" s="50">
        <v>7.78</v>
      </c>
      <c r="W39" s="50">
        <v>7.78</v>
      </c>
      <c r="X39" s="50">
        <v>8.51</v>
      </c>
      <c r="Y39" s="50">
        <v>8.93</v>
      </c>
      <c r="Z39" s="50">
        <v>8.93</v>
      </c>
      <c r="AA39" s="50">
        <v>10.63</v>
      </c>
      <c r="AB39" s="50">
        <v>10.63</v>
      </c>
      <c r="AC39" s="50">
        <v>10.63</v>
      </c>
      <c r="AD39" s="50">
        <v>15.15</v>
      </c>
      <c r="AE39" s="50">
        <v>15.15</v>
      </c>
      <c r="AF39" s="50">
        <v>15.5</v>
      </c>
      <c r="AG39" s="50">
        <v>15.77</v>
      </c>
      <c r="AH39" s="50">
        <v>16.39</v>
      </c>
      <c r="AI39" s="50">
        <v>16.39</v>
      </c>
      <c r="AJ39" s="50">
        <v>16.39</v>
      </c>
      <c r="AK39" s="50">
        <v>16.63</v>
      </c>
      <c r="AL39" s="176">
        <v>16.63</v>
      </c>
      <c r="AM39" s="252"/>
    </row>
    <row r="40" spans="1:39" s="71" customFormat="1" x14ac:dyDescent="0.25">
      <c r="A40" s="102"/>
      <c r="B40" s="102"/>
      <c r="C40" s="103"/>
      <c r="D40" s="70"/>
      <c r="E40" s="70"/>
      <c r="F40" s="70"/>
      <c r="G40" s="265"/>
      <c r="H40" s="265"/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  <c r="AJ40" s="265"/>
      <c r="AK40" s="265"/>
      <c r="AL40" s="266"/>
      <c r="AM40" s="254"/>
    </row>
    <row r="41" spans="1:39" x14ac:dyDescent="0.25">
      <c r="A41" s="9" t="s">
        <v>979</v>
      </c>
      <c r="B41" s="9" t="s">
        <v>980</v>
      </c>
      <c r="C41" s="14" t="s">
        <v>981</v>
      </c>
      <c r="D41" s="6"/>
      <c r="E41" s="6"/>
      <c r="F41" s="1"/>
      <c r="G41" s="150">
        <v>3.8740000000000001</v>
      </c>
      <c r="H41" s="150">
        <v>3.8740000000000001</v>
      </c>
      <c r="I41" s="150">
        <v>3.8740000000000001</v>
      </c>
      <c r="J41" s="150">
        <v>3.8740000000000001</v>
      </c>
      <c r="K41" s="150">
        <v>4.4790000000000001</v>
      </c>
      <c r="L41" s="150">
        <v>4.8079999999999998</v>
      </c>
      <c r="M41" s="150">
        <v>6.9379999999999997</v>
      </c>
      <c r="N41" s="150">
        <v>8.1349999999999998</v>
      </c>
      <c r="O41" s="150">
        <v>8.1349999999999998</v>
      </c>
      <c r="P41" s="150">
        <v>8.6379999999999999</v>
      </c>
      <c r="Q41" s="150">
        <v>9.1850000000000005</v>
      </c>
      <c r="R41" s="150">
        <v>9.1850000000000005</v>
      </c>
      <c r="S41" s="150">
        <v>9.1850000000000005</v>
      </c>
      <c r="T41" s="150">
        <v>9.44</v>
      </c>
      <c r="U41" s="150">
        <v>9.44</v>
      </c>
      <c r="V41" s="150">
        <v>9.44</v>
      </c>
      <c r="W41" s="150">
        <v>10.257999999999999</v>
      </c>
      <c r="X41" s="150">
        <v>10.613</v>
      </c>
      <c r="Y41" s="150">
        <v>10.613</v>
      </c>
      <c r="Z41" s="150">
        <v>10.613</v>
      </c>
      <c r="AA41" s="150">
        <v>10.613</v>
      </c>
      <c r="AB41" s="150">
        <v>10.613</v>
      </c>
      <c r="AC41" s="150">
        <v>10.613</v>
      </c>
      <c r="AD41" s="150">
        <v>10.613</v>
      </c>
      <c r="AE41" s="150">
        <v>10.613</v>
      </c>
      <c r="AF41" s="150">
        <v>10.613</v>
      </c>
      <c r="AG41" s="150">
        <v>10.613</v>
      </c>
      <c r="AH41" s="150">
        <v>10.896000000000001</v>
      </c>
      <c r="AI41" s="150">
        <v>11.347</v>
      </c>
      <c r="AJ41" s="150">
        <v>12.377000000000001</v>
      </c>
      <c r="AK41" s="150">
        <v>12.797000000000001</v>
      </c>
      <c r="AL41" s="179">
        <v>13.912000000000001</v>
      </c>
      <c r="AM41" s="252"/>
    </row>
    <row r="42" spans="1:39" s="71" customFormat="1" x14ac:dyDescent="0.25">
      <c r="A42" s="102"/>
      <c r="B42" s="102"/>
      <c r="C42" s="103"/>
      <c r="D42" s="70"/>
      <c r="E42" s="70"/>
      <c r="F42" s="70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  <c r="AJ42" s="265"/>
      <c r="AK42" s="265"/>
      <c r="AL42" s="266"/>
      <c r="AM42" s="254"/>
    </row>
    <row r="43" spans="1:39" x14ac:dyDescent="0.25">
      <c r="A43" s="9" t="s">
        <v>982</v>
      </c>
      <c r="B43" s="9" t="s">
        <v>983</v>
      </c>
      <c r="C43" s="14" t="s">
        <v>984</v>
      </c>
      <c r="D43" s="6"/>
      <c r="E43" s="6"/>
      <c r="F43" s="6"/>
      <c r="G43" s="152">
        <v>50.84</v>
      </c>
      <c r="H43" s="152">
        <v>50.84</v>
      </c>
      <c r="I43" s="152">
        <v>50.84</v>
      </c>
      <c r="J43" s="152">
        <v>50.84</v>
      </c>
      <c r="K43" s="152">
        <v>50.84</v>
      </c>
      <c r="L43" s="150">
        <v>50.84</v>
      </c>
      <c r="M43" s="150">
        <v>50.84</v>
      </c>
      <c r="N43" s="150">
        <v>50.84</v>
      </c>
      <c r="O43" s="150">
        <v>50.84</v>
      </c>
      <c r="P43" s="150">
        <v>50.84</v>
      </c>
      <c r="Q43" s="150">
        <v>50.84</v>
      </c>
      <c r="R43" s="150">
        <v>50.84</v>
      </c>
      <c r="S43" s="150">
        <v>50.84</v>
      </c>
      <c r="T43" s="150">
        <v>50.84</v>
      </c>
      <c r="U43" s="150">
        <v>50.84</v>
      </c>
      <c r="V43" s="150">
        <v>61.95</v>
      </c>
      <c r="W43" s="150">
        <v>61.95</v>
      </c>
      <c r="X43" s="150">
        <v>61.95</v>
      </c>
      <c r="Y43" s="150">
        <v>61.95</v>
      </c>
      <c r="Z43" s="150">
        <v>61.95</v>
      </c>
      <c r="AA43" s="150">
        <v>61.95</v>
      </c>
      <c r="AB43" s="150">
        <v>61.95</v>
      </c>
      <c r="AC43" s="150">
        <v>61.95</v>
      </c>
      <c r="AD43" s="150">
        <v>61.95</v>
      </c>
      <c r="AE43" s="150">
        <v>61.95</v>
      </c>
      <c r="AF43" s="150">
        <v>61.95</v>
      </c>
      <c r="AG43" s="150">
        <v>61.95</v>
      </c>
      <c r="AH43" s="150">
        <v>61.95</v>
      </c>
      <c r="AI43" s="150">
        <v>61.95</v>
      </c>
      <c r="AJ43" s="150">
        <v>61.95</v>
      </c>
      <c r="AK43" s="150">
        <v>61.95</v>
      </c>
      <c r="AL43" s="179">
        <v>61.95</v>
      </c>
      <c r="AM43" s="252"/>
    </row>
    <row r="44" spans="1:39" s="71" customFormat="1" x14ac:dyDescent="0.25">
      <c r="A44" s="102"/>
      <c r="B44" s="102"/>
      <c r="C44" s="103"/>
      <c r="D44" s="70"/>
      <c r="E44" s="70"/>
      <c r="F44" s="70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  <c r="AJ44" s="265"/>
      <c r="AK44" s="265"/>
      <c r="AL44" s="266"/>
      <c r="AM44" s="254"/>
    </row>
    <row r="45" spans="1:39" ht="28.5" x14ac:dyDescent="0.25">
      <c r="A45" s="9" t="s">
        <v>985</v>
      </c>
      <c r="B45" s="9" t="s">
        <v>986</v>
      </c>
      <c r="C45" s="14" t="s">
        <v>987</v>
      </c>
      <c r="D45" s="6"/>
      <c r="E45" s="6"/>
      <c r="F45" s="6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50">
        <v>7.68</v>
      </c>
      <c r="U45" s="150">
        <v>8.01</v>
      </c>
      <c r="V45" s="150">
        <v>8.01</v>
      </c>
      <c r="W45" s="150">
        <v>8.01</v>
      </c>
      <c r="X45" s="150">
        <v>8.01</v>
      </c>
      <c r="Y45" s="150">
        <v>8.2200000000000006</v>
      </c>
      <c r="Z45" s="150">
        <v>8.2200000000000006</v>
      </c>
      <c r="AA45" s="150">
        <v>9.15</v>
      </c>
      <c r="AB45" s="150">
        <v>9.15</v>
      </c>
      <c r="AC45" s="150">
        <v>9.9499999999999993</v>
      </c>
      <c r="AD45" s="150">
        <v>9.9499999999999993</v>
      </c>
      <c r="AE45" s="150">
        <v>9.9499999999999993</v>
      </c>
      <c r="AF45" s="150">
        <v>10.220000000000001</v>
      </c>
      <c r="AG45" s="150">
        <v>10.220000000000001</v>
      </c>
      <c r="AH45" s="150">
        <v>10.220000000000001</v>
      </c>
      <c r="AI45" s="150">
        <v>10.220000000000001</v>
      </c>
      <c r="AJ45" s="150">
        <v>10.72</v>
      </c>
      <c r="AK45" s="150">
        <v>10.92</v>
      </c>
      <c r="AL45" s="179">
        <v>10.92</v>
      </c>
      <c r="AM45" s="252"/>
    </row>
    <row r="46" spans="1:39" s="71" customFormat="1" x14ac:dyDescent="0.25">
      <c r="A46" s="102"/>
      <c r="B46" s="102"/>
      <c r="C46" s="103"/>
      <c r="D46" s="70"/>
      <c r="E46" s="70"/>
      <c r="F46" s="70"/>
      <c r="G46" s="265"/>
      <c r="H46" s="265"/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  <c r="AJ46" s="265"/>
      <c r="AK46" s="265"/>
      <c r="AL46" s="266"/>
      <c r="AM46" s="254"/>
    </row>
    <row r="47" spans="1:39" x14ac:dyDescent="0.25">
      <c r="A47" s="9" t="s">
        <v>988</v>
      </c>
      <c r="B47" s="9" t="s">
        <v>989</v>
      </c>
      <c r="C47" s="14" t="s">
        <v>990</v>
      </c>
      <c r="D47" s="6"/>
      <c r="E47" s="6"/>
      <c r="F47" s="6"/>
      <c r="G47" s="267">
        <v>0</v>
      </c>
      <c r="H47" s="267">
        <v>0</v>
      </c>
      <c r="I47" s="267">
        <v>0</v>
      </c>
      <c r="J47" s="267">
        <v>0</v>
      </c>
      <c r="K47" s="267">
        <v>0.3</v>
      </c>
      <c r="L47" s="267">
        <v>0.6</v>
      </c>
      <c r="M47" s="267">
        <v>0.9</v>
      </c>
      <c r="N47" s="267">
        <v>1.2</v>
      </c>
      <c r="O47" s="267">
        <v>1.2</v>
      </c>
      <c r="P47" s="267">
        <v>2.2999999999999998</v>
      </c>
      <c r="Q47" s="267">
        <v>2.8</v>
      </c>
      <c r="R47" s="267">
        <v>2.8</v>
      </c>
      <c r="S47" s="267">
        <v>3.3</v>
      </c>
      <c r="T47" s="267">
        <v>3.7</v>
      </c>
      <c r="U47" s="267">
        <v>4</v>
      </c>
      <c r="V47" s="267">
        <v>4.3</v>
      </c>
      <c r="W47" s="267">
        <v>4.5999999999999996</v>
      </c>
      <c r="X47" s="267">
        <v>6.7</v>
      </c>
      <c r="Y47" s="267">
        <v>6.7</v>
      </c>
      <c r="Z47" s="267">
        <v>6.7</v>
      </c>
      <c r="AA47" s="267">
        <v>6.7</v>
      </c>
      <c r="AB47" s="267">
        <v>7.2</v>
      </c>
      <c r="AC47" s="267">
        <v>8.1999999999999993</v>
      </c>
      <c r="AD47" s="267">
        <v>9.6999999999999993</v>
      </c>
      <c r="AE47" s="267">
        <v>9.6999999999999993</v>
      </c>
      <c r="AF47" s="267">
        <v>9.6999999999999993</v>
      </c>
      <c r="AG47" s="267">
        <v>9.6999999999999993</v>
      </c>
      <c r="AH47" s="267">
        <v>9.6999999999999993</v>
      </c>
      <c r="AI47" s="267">
        <v>9.9499999999999993</v>
      </c>
      <c r="AJ47" s="267">
        <v>10.1</v>
      </c>
      <c r="AK47" s="267">
        <v>10.9</v>
      </c>
      <c r="AL47" s="268">
        <v>12.5</v>
      </c>
      <c r="AM47" s="252"/>
    </row>
    <row r="48" spans="1:39" s="71" customFormat="1" x14ac:dyDescent="0.25">
      <c r="A48" s="102"/>
      <c r="B48" s="102"/>
      <c r="C48" s="103"/>
      <c r="D48" s="70"/>
      <c r="E48" s="70"/>
      <c r="F48" s="70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  <c r="AJ48" s="265"/>
      <c r="AK48" s="265"/>
      <c r="AL48" s="266"/>
      <c r="AM48" s="254"/>
    </row>
    <row r="49" spans="1:39" x14ac:dyDescent="0.25">
      <c r="A49" s="9" t="s">
        <v>991</v>
      </c>
      <c r="B49" s="9" t="s">
        <v>992</v>
      </c>
      <c r="C49" s="14" t="s">
        <v>993</v>
      </c>
      <c r="D49" s="6"/>
      <c r="E49" s="6"/>
      <c r="F49" s="6"/>
      <c r="G49" s="149"/>
      <c r="H49" s="149"/>
      <c r="I49" s="149"/>
      <c r="J49" s="149"/>
      <c r="K49" s="149"/>
      <c r="L49" s="149"/>
      <c r="M49" s="150">
        <v>86</v>
      </c>
      <c r="N49" s="150">
        <v>92</v>
      </c>
      <c r="O49" s="150">
        <v>98</v>
      </c>
      <c r="P49" s="150">
        <v>102</v>
      </c>
      <c r="Q49" s="150">
        <v>105.3</v>
      </c>
      <c r="R49" s="150">
        <v>110.8</v>
      </c>
      <c r="S49" s="150">
        <v>115.8</v>
      </c>
      <c r="T49" s="150">
        <v>121.4</v>
      </c>
      <c r="U49" s="150">
        <v>124.4</v>
      </c>
      <c r="V49" s="150">
        <v>128.9</v>
      </c>
      <c r="W49" s="150">
        <v>132.69999999999999</v>
      </c>
      <c r="X49" s="150">
        <v>137</v>
      </c>
      <c r="Y49" s="150">
        <v>144.6</v>
      </c>
      <c r="Z49" s="150">
        <v>153.4</v>
      </c>
      <c r="AA49" s="150">
        <v>162.30000000000001</v>
      </c>
      <c r="AB49" s="150">
        <v>167.7</v>
      </c>
      <c r="AC49" s="150">
        <v>172.3</v>
      </c>
      <c r="AD49" s="150">
        <v>173.5</v>
      </c>
      <c r="AE49" s="150">
        <v>175.7</v>
      </c>
      <c r="AF49" s="150">
        <v>178</v>
      </c>
      <c r="AG49" s="150">
        <v>181.4</v>
      </c>
      <c r="AH49" s="150">
        <v>188.1</v>
      </c>
      <c r="AI49" s="150">
        <v>189.4</v>
      </c>
      <c r="AJ49" s="150">
        <v>190.7</v>
      </c>
      <c r="AK49" s="150">
        <v>194.5</v>
      </c>
      <c r="AL49" s="179">
        <v>197</v>
      </c>
      <c r="AM49" s="252"/>
    </row>
    <row r="50" spans="1:39" s="71" customFormat="1" x14ac:dyDescent="0.25">
      <c r="A50" s="102"/>
      <c r="B50" s="102"/>
      <c r="C50" s="103"/>
      <c r="D50" s="70"/>
      <c r="E50" s="70"/>
      <c r="F50" s="70"/>
      <c r="G50" s="265"/>
      <c r="H50" s="265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  <c r="AJ50" s="265"/>
      <c r="AK50" s="265"/>
      <c r="AL50" s="266"/>
      <c r="AM50" s="254"/>
    </row>
    <row r="51" spans="1:39" x14ac:dyDescent="0.25">
      <c r="A51" s="9" t="s">
        <v>994</v>
      </c>
      <c r="B51" s="58" t="s">
        <v>995</v>
      </c>
      <c r="C51" s="14" t="s">
        <v>996</v>
      </c>
      <c r="D51" s="6"/>
      <c r="E51" s="6"/>
      <c r="F51" s="6"/>
      <c r="G51" s="50">
        <v>12.25</v>
      </c>
      <c r="H51" s="50">
        <v>12.25</v>
      </c>
      <c r="I51" s="50">
        <v>12.25</v>
      </c>
      <c r="J51" s="50">
        <v>12.25</v>
      </c>
      <c r="K51" s="50">
        <v>12.25</v>
      </c>
      <c r="L51" s="50">
        <v>12.25</v>
      </c>
      <c r="M51" s="50">
        <v>12.25</v>
      </c>
      <c r="N51" s="50">
        <v>12.25</v>
      </c>
      <c r="O51" s="50">
        <v>12.25</v>
      </c>
      <c r="P51" s="50">
        <v>12.25</v>
      </c>
      <c r="Q51" s="50">
        <v>12.25</v>
      </c>
      <c r="R51" s="50">
        <v>12.25</v>
      </c>
      <c r="S51" s="50">
        <v>12.25</v>
      </c>
      <c r="T51" s="50">
        <v>12.25</v>
      </c>
      <c r="U51" s="50">
        <v>14</v>
      </c>
      <c r="V51" s="50">
        <v>14</v>
      </c>
      <c r="W51" s="231">
        <v>14</v>
      </c>
      <c r="X51" s="231">
        <v>14.5</v>
      </c>
      <c r="Y51" s="231">
        <v>14.5</v>
      </c>
      <c r="Z51" s="231">
        <v>14.5</v>
      </c>
      <c r="AA51" s="231">
        <v>15</v>
      </c>
      <c r="AB51" s="231">
        <v>15</v>
      </c>
      <c r="AC51" s="231">
        <v>15</v>
      </c>
      <c r="AD51" s="231">
        <v>15</v>
      </c>
      <c r="AE51" s="231">
        <v>15.2</v>
      </c>
      <c r="AF51" s="231">
        <v>15.2</v>
      </c>
      <c r="AG51" s="231">
        <v>15.35</v>
      </c>
      <c r="AH51" s="231">
        <v>15.35</v>
      </c>
      <c r="AI51" s="231">
        <v>16.350000000000001</v>
      </c>
      <c r="AJ51" s="231">
        <v>16.350000000000001</v>
      </c>
      <c r="AK51" s="231">
        <v>16.7</v>
      </c>
      <c r="AL51" s="269">
        <v>17</v>
      </c>
      <c r="AM51" s="252"/>
    </row>
    <row r="52" spans="1:39" s="71" customFormat="1" x14ac:dyDescent="0.25">
      <c r="A52" s="102"/>
      <c r="B52" s="102"/>
      <c r="C52" s="103"/>
      <c r="D52" s="70"/>
      <c r="E52" s="70"/>
      <c r="F52" s="70"/>
      <c r="G52" s="265"/>
      <c r="H52" s="265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  <c r="AJ52" s="265"/>
      <c r="AK52" s="265"/>
      <c r="AL52" s="266"/>
      <c r="AM52" s="254"/>
    </row>
    <row r="53" spans="1:39" x14ac:dyDescent="0.25">
      <c r="A53" s="9" t="s">
        <v>997</v>
      </c>
      <c r="B53" s="9" t="s">
        <v>998</v>
      </c>
      <c r="C53" s="14" t="s">
        <v>999</v>
      </c>
      <c r="D53" s="6"/>
      <c r="E53" s="6"/>
      <c r="F53" s="6"/>
      <c r="G53" s="150">
        <v>4.0419999999999998</v>
      </c>
      <c r="H53" s="150">
        <v>4.0419999999999998</v>
      </c>
      <c r="I53" s="150">
        <v>4.0419999999999998</v>
      </c>
      <c r="J53" s="150">
        <v>4.0419999999999998</v>
      </c>
      <c r="K53" s="150">
        <v>4.0419999999999998</v>
      </c>
      <c r="L53" s="150">
        <v>4.0419999999999998</v>
      </c>
      <c r="M53" s="150">
        <v>4.0419999999999998</v>
      </c>
      <c r="N53" s="150">
        <v>4.0419999999999998</v>
      </c>
      <c r="O53" s="150">
        <v>4.0419999999999998</v>
      </c>
      <c r="P53" s="150">
        <v>4.0419999999999998</v>
      </c>
      <c r="Q53" s="150">
        <v>4.1079999999999997</v>
      </c>
      <c r="R53" s="150">
        <v>4.4880000000000004</v>
      </c>
      <c r="S53" s="150">
        <v>4.4880000000000004</v>
      </c>
      <c r="T53" s="150">
        <v>4.4880000000000004</v>
      </c>
      <c r="U53" s="150">
        <v>4.4880000000000004</v>
      </c>
      <c r="V53" s="150">
        <v>4.4880000000000004</v>
      </c>
      <c r="W53" s="150">
        <v>4.4880000000000004</v>
      </c>
      <c r="X53" s="150">
        <v>4.4880000000000004</v>
      </c>
      <c r="Y53" s="150">
        <v>4.4880000000000004</v>
      </c>
      <c r="Z53" s="150">
        <v>4.4880000000000004</v>
      </c>
      <c r="AA53" s="150">
        <v>4.4880000000000004</v>
      </c>
      <c r="AB53" s="150">
        <v>4.4880000000000004</v>
      </c>
      <c r="AC53" s="150">
        <v>4.4880000000000004</v>
      </c>
      <c r="AD53" s="150">
        <v>4.4880000000000004</v>
      </c>
      <c r="AE53" s="150">
        <v>4.4880000000000004</v>
      </c>
      <c r="AF53" s="150">
        <v>4.4880000000000004</v>
      </c>
      <c r="AG53" s="150">
        <v>4.4880000000000004</v>
      </c>
      <c r="AH53" s="150">
        <v>4.4880000000000004</v>
      </c>
      <c r="AI53" s="150">
        <v>4.4880000000000004</v>
      </c>
      <c r="AJ53" s="150">
        <v>4.4880000000000004</v>
      </c>
      <c r="AK53" s="150">
        <v>4.6180000000000003</v>
      </c>
      <c r="AL53" s="179">
        <v>4.6180000000000003</v>
      </c>
      <c r="AM53" s="252"/>
    </row>
    <row r="54" spans="1:39" s="71" customFormat="1" x14ac:dyDescent="0.25">
      <c r="A54" s="102"/>
      <c r="B54" s="102"/>
      <c r="C54" s="103"/>
      <c r="D54" s="70"/>
      <c r="E54" s="70"/>
      <c r="F54" s="70"/>
      <c r="G54" s="265"/>
      <c r="H54" s="265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  <c r="AJ54" s="265"/>
      <c r="AK54" s="265"/>
      <c r="AL54" s="266"/>
      <c r="AM54" s="254"/>
    </row>
    <row r="55" spans="1:39" x14ac:dyDescent="0.25">
      <c r="A55" s="9" t="s">
        <v>1000</v>
      </c>
      <c r="B55" s="9" t="s">
        <v>1001</v>
      </c>
      <c r="C55" s="14" t="s">
        <v>1002</v>
      </c>
      <c r="D55" s="6"/>
      <c r="E55" s="6"/>
      <c r="F55" s="6"/>
      <c r="G55" s="194">
        <v>1.5</v>
      </c>
      <c r="H55" s="194">
        <v>1.5</v>
      </c>
      <c r="I55" s="194">
        <v>1.5</v>
      </c>
      <c r="J55" s="194">
        <v>10</v>
      </c>
      <c r="K55" s="194">
        <v>10</v>
      </c>
      <c r="L55" s="194">
        <v>10</v>
      </c>
      <c r="M55" s="194">
        <v>10</v>
      </c>
      <c r="N55" s="194">
        <v>10</v>
      </c>
      <c r="O55" s="194">
        <v>10</v>
      </c>
      <c r="P55" s="194">
        <v>10</v>
      </c>
      <c r="Q55" s="194">
        <v>10</v>
      </c>
      <c r="R55" s="194">
        <v>10</v>
      </c>
      <c r="S55" s="50">
        <v>10.5</v>
      </c>
      <c r="T55" s="50">
        <v>10.9</v>
      </c>
      <c r="U55" s="50">
        <v>11.5</v>
      </c>
      <c r="V55" s="50">
        <v>12.5</v>
      </c>
      <c r="W55" s="50">
        <v>13</v>
      </c>
      <c r="X55" s="50">
        <v>13.8</v>
      </c>
      <c r="Y55" s="50">
        <v>14.3</v>
      </c>
      <c r="Z55" s="50">
        <v>15.4</v>
      </c>
      <c r="AA55" s="50">
        <v>16.100000000000001</v>
      </c>
      <c r="AB55" s="50">
        <v>17.399999999999999</v>
      </c>
      <c r="AC55" s="50">
        <v>19</v>
      </c>
      <c r="AD55" s="50">
        <v>19.3</v>
      </c>
      <c r="AE55" s="50">
        <v>20</v>
      </c>
      <c r="AF55" s="50">
        <v>21.5</v>
      </c>
      <c r="AG55" s="50">
        <v>22.3</v>
      </c>
      <c r="AH55" s="50">
        <v>22.6</v>
      </c>
      <c r="AI55" s="50">
        <v>22.6</v>
      </c>
      <c r="AJ55" s="50">
        <v>23.3</v>
      </c>
      <c r="AK55" s="50">
        <v>23.3</v>
      </c>
      <c r="AL55" s="176">
        <v>23.89</v>
      </c>
      <c r="AM55" s="252"/>
    </row>
    <row r="56" spans="1:39" s="71" customFormat="1" x14ac:dyDescent="0.25">
      <c r="A56" s="102"/>
      <c r="B56" s="102"/>
      <c r="C56" s="103"/>
      <c r="D56" s="70"/>
      <c r="E56" s="70"/>
      <c r="F56" s="70"/>
      <c r="G56" s="265"/>
      <c r="H56" s="265"/>
      <c r="I56" s="265"/>
      <c r="J56" s="265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  <c r="AG56" s="265"/>
      <c r="AH56" s="265"/>
      <c r="AI56" s="265"/>
      <c r="AJ56" s="265"/>
      <c r="AK56" s="265"/>
      <c r="AL56" s="266"/>
      <c r="AM56" s="254"/>
    </row>
    <row r="57" spans="1:39" x14ac:dyDescent="0.25">
      <c r="A57" s="9" t="s">
        <v>1003</v>
      </c>
      <c r="B57" s="9" t="s">
        <v>1004</v>
      </c>
      <c r="C57" s="14" t="s">
        <v>1005</v>
      </c>
      <c r="D57" s="6"/>
      <c r="E57" s="6"/>
      <c r="F57" s="6"/>
      <c r="G57" s="150">
        <v>2.9369999999999998</v>
      </c>
      <c r="H57" s="150">
        <v>2.9369999999999998</v>
      </c>
      <c r="I57" s="150">
        <v>2.9369999999999998</v>
      </c>
      <c r="J57" s="150">
        <v>2.9369999999999998</v>
      </c>
      <c r="K57" s="150">
        <v>2.9369999999999998</v>
      </c>
      <c r="L57" s="150">
        <v>2.9369999999999998</v>
      </c>
      <c r="M57" s="150">
        <v>2.9369999999999998</v>
      </c>
      <c r="N57" s="150">
        <v>2.9369999999999998</v>
      </c>
      <c r="O57" s="150">
        <v>3.71</v>
      </c>
      <c r="P57" s="150">
        <v>4.28</v>
      </c>
      <c r="Q57" s="150">
        <v>4.28</v>
      </c>
      <c r="R57" s="150">
        <v>4.28</v>
      </c>
      <c r="S57" s="150">
        <v>5</v>
      </c>
      <c r="T57" s="150">
        <v>5</v>
      </c>
      <c r="U57" s="150">
        <v>5.31</v>
      </c>
      <c r="V57" s="150">
        <v>5.31</v>
      </c>
      <c r="W57" s="150">
        <v>6.25</v>
      </c>
      <c r="X57" s="150">
        <v>6.41</v>
      </c>
      <c r="Y57" s="150">
        <v>6.41</v>
      </c>
      <c r="Z57" s="150">
        <v>7.46</v>
      </c>
      <c r="AA57" s="150">
        <v>7.61</v>
      </c>
      <c r="AB57" s="150">
        <v>7.61</v>
      </c>
      <c r="AC57" s="150">
        <v>7.61</v>
      </c>
      <c r="AD57" s="150">
        <v>7.61</v>
      </c>
      <c r="AE57" s="150">
        <v>7.61</v>
      </c>
      <c r="AF57" s="150">
        <v>8.07</v>
      </c>
      <c r="AG57" s="150">
        <v>8.33</v>
      </c>
      <c r="AH57" s="150">
        <v>8.33</v>
      </c>
      <c r="AI57" s="150">
        <v>8.4700000000000006</v>
      </c>
      <c r="AJ57" s="150">
        <v>8.9</v>
      </c>
      <c r="AK57" s="150">
        <v>8.9</v>
      </c>
      <c r="AL57" s="179">
        <v>9.1300000000000008</v>
      </c>
      <c r="AM57" s="252"/>
    </row>
    <row r="58" spans="1:39" s="71" customFormat="1" x14ac:dyDescent="0.25">
      <c r="A58" s="102"/>
      <c r="B58" s="102"/>
      <c r="C58" s="103"/>
      <c r="D58" s="70"/>
      <c r="E58" s="70"/>
      <c r="F58" s="70"/>
      <c r="G58" s="265"/>
      <c r="H58" s="265"/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  <c r="AJ58" s="265"/>
      <c r="AK58" s="265"/>
      <c r="AL58" s="266"/>
      <c r="AM58" s="254"/>
    </row>
    <row r="59" spans="1:39" x14ac:dyDescent="0.25">
      <c r="A59" s="9" t="s">
        <v>1006</v>
      </c>
      <c r="B59" s="9" t="s">
        <v>1007</v>
      </c>
      <c r="C59" s="14" t="s">
        <v>1008</v>
      </c>
      <c r="D59" s="6"/>
      <c r="E59" s="6"/>
      <c r="F59" s="6"/>
      <c r="G59" s="152">
        <v>2.16</v>
      </c>
      <c r="H59" s="150">
        <v>2.16</v>
      </c>
      <c r="I59" s="150">
        <v>2.16</v>
      </c>
      <c r="J59" s="150">
        <v>2.16</v>
      </c>
      <c r="K59" s="150">
        <v>2.16</v>
      </c>
      <c r="L59" s="150">
        <v>2.16</v>
      </c>
      <c r="M59" s="150">
        <v>2.16</v>
      </c>
      <c r="N59" s="150">
        <v>2.16</v>
      </c>
      <c r="O59" s="150">
        <v>2.16</v>
      </c>
      <c r="P59" s="150">
        <v>2.16</v>
      </c>
      <c r="Q59" s="150">
        <v>2.16</v>
      </c>
      <c r="R59" s="150">
        <v>2.16</v>
      </c>
      <c r="S59" s="150">
        <v>2.16</v>
      </c>
      <c r="T59" s="150">
        <v>2.16</v>
      </c>
      <c r="U59" s="150">
        <v>2.16</v>
      </c>
      <c r="V59" s="150">
        <v>2.16</v>
      </c>
      <c r="W59" s="150">
        <v>2.16</v>
      </c>
      <c r="X59" s="150">
        <v>2.16</v>
      </c>
      <c r="Y59" s="150">
        <v>2.16</v>
      </c>
      <c r="Z59" s="150">
        <v>2.16</v>
      </c>
      <c r="AA59" s="150">
        <v>3.06</v>
      </c>
      <c r="AB59" s="150">
        <v>3.06</v>
      </c>
      <c r="AC59" s="150">
        <v>3.06</v>
      </c>
      <c r="AD59" s="150">
        <v>3.06</v>
      </c>
      <c r="AE59" s="150">
        <v>3.06</v>
      </c>
      <c r="AF59" s="150">
        <v>3.06</v>
      </c>
      <c r="AG59" s="150">
        <v>3.06</v>
      </c>
      <c r="AH59" s="150">
        <v>3.06</v>
      </c>
      <c r="AI59" s="150">
        <v>3.06</v>
      </c>
      <c r="AJ59" s="150">
        <v>3.06</v>
      </c>
      <c r="AK59" s="150">
        <v>3.78</v>
      </c>
      <c r="AL59" s="179">
        <v>5.58</v>
      </c>
      <c r="AM59" s="252"/>
    </row>
    <row r="60" spans="1:39" s="71" customFormat="1" x14ac:dyDescent="0.25">
      <c r="A60" s="102"/>
      <c r="B60" s="102"/>
      <c r="C60" s="103"/>
      <c r="D60" s="70"/>
      <c r="E60" s="70"/>
      <c r="F60" s="70"/>
      <c r="G60" s="265"/>
      <c r="H60" s="265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  <c r="AJ60" s="265"/>
      <c r="AK60" s="265"/>
      <c r="AL60" s="266"/>
      <c r="AM60" s="254"/>
    </row>
    <row r="61" spans="1:39" x14ac:dyDescent="0.25">
      <c r="A61" s="9" t="s">
        <v>1009</v>
      </c>
      <c r="B61" s="58" t="s">
        <v>1010</v>
      </c>
      <c r="C61" s="14" t="s">
        <v>1011</v>
      </c>
      <c r="D61" s="6"/>
      <c r="E61" s="6"/>
      <c r="F61" s="6"/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0.63</v>
      </c>
      <c r="N61" s="50">
        <v>0.63</v>
      </c>
      <c r="O61" s="50">
        <v>0.63</v>
      </c>
      <c r="P61" s="50">
        <v>0.63</v>
      </c>
      <c r="Q61" s="50">
        <v>0.63</v>
      </c>
      <c r="R61" s="50">
        <v>0.63</v>
      </c>
      <c r="S61" s="50">
        <v>1</v>
      </c>
      <c r="T61" s="50">
        <v>1.63</v>
      </c>
      <c r="U61" s="50">
        <v>1.63</v>
      </c>
      <c r="V61" s="50">
        <v>1.63</v>
      </c>
      <c r="W61" s="50">
        <v>3.52</v>
      </c>
      <c r="X61" s="50">
        <v>4.57</v>
      </c>
      <c r="Y61" s="50">
        <v>6.89</v>
      </c>
      <c r="Z61" s="50">
        <v>9.92</v>
      </c>
      <c r="AA61" s="50">
        <v>9.92</v>
      </c>
      <c r="AB61" s="50">
        <v>9.92</v>
      </c>
      <c r="AC61" s="50">
        <v>9.92</v>
      </c>
      <c r="AD61" s="50">
        <v>9.92</v>
      </c>
      <c r="AE61" s="50">
        <v>9.92</v>
      </c>
      <c r="AF61" s="50">
        <v>9.92</v>
      </c>
      <c r="AG61" s="50">
        <v>9.92</v>
      </c>
      <c r="AH61" s="50">
        <v>9.92</v>
      </c>
      <c r="AI61" s="50">
        <v>9.92</v>
      </c>
      <c r="AJ61" s="50">
        <v>9.92</v>
      </c>
      <c r="AK61" s="50">
        <v>10.42</v>
      </c>
      <c r="AL61" s="176">
        <v>11.34</v>
      </c>
      <c r="AM61" s="252"/>
    </row>
    <row r="62" spans="1:39" x14ac:dyDescent="0.25">
      <c r="G62" s="155">
        <f>SUM(G2:G61)</f>
        <v>169.71087000000003</v>
      </c>
      <c r="H62" s="155">
        <f t="shared" ref="H62:AM62" si="0">SUM(H2:H61)</f>
        <v>169.98780000000002</v>
      </c>
      <c r="I62" s="155">
        <f t="shared" si="0"/>
        <v>169.98880000000003</v>
      </c>
      <c r="J62" s="155">
        <f t="shared" si="0"/>
        <v>179.28980000000001</v>
      </c>
      <c r="K62" s="155">
        <f t="shared" si="0"/>
        <v>180.19580000000002</v>
      </c>
      <c r="L62" s="155">
        <f t="shared" si="0"/>
        <v>181.64580000000001</v>
      </c>
      <c r="M62" s="155">
        <f t="shared" si="0"/>
        <v>273.25180000000006</v>
      </c>
      <c r="N62" s="155">
        <f t="shared" si="0"/>
        <v>282.2448</v>
      </c>
      <c r="O62" s="155">
        <f t="shared" si="0"/>
        <v>292.14349999999996</v>
      </c>
      <c r="P62" s="155">
        <f t="shared" si="0"/>
        <v>300.13749999999999</v>
      </c>
      <c r="Q62" s="155">
        <f t="shared" si="0"/>
        <v>308.69150000000002</v>
      </c>
      <c r="R62" s="155">
        <f t="shared" si="0"/>
        <v>317.94750000000005</v>
      </c>
      <c r="S62" s="155">
        <f t="shared" si="0"/>
        <v>325.80750000000006</v>
      </c>
      <c r="T62" s="155">
        <f t="shared" si="0"/>
        <v>345.21299999999997</v>
      </c>
      <c r="U62" s="155">
        <f t="shared" si="0"/>
        <v>354.46218000000005</v>
      </c>
      <c r="V62" s="155">
        <f t="shared" si="0"/>
        <v>374.32715000000002</v>
      </c>
      <c r="W62" s="155">
        <f t="shared" si="0"/>
        <v>385.61914999999999</v>
      </c>
      <c r="X62" s="155">
        <f t="shared" si="0"/>
        <v>402.58852000000002</v>
      </c>
      <c r="Y62" s="155">
        <f t="shared" si="0"/>
        <v>417.97581000000002</v>
      </c>
      <c r="Z62" s="155">
        <f t="shared" si="0"/>
        <v>439.88637</v>
      </c>
      <c r="AA62" s="155">
        <f t="shared" si="0"/>
        <v>446.70856000000009</v>
      </c>
      <c r="AB62" s="155">
        <f t="shared" si="0"/>
        <v>471.24056000000002</v>
      </c>
      <c r="AC62" s="155">
        <f t="shared" si="0"/>
        <v>479.77356000000003</v>
      </c>
      <c r="AD62" s="155">
        <f t="shared" si="0"/>
        <v>489.02956</v>
      </c>
      <c r="AE62" s="155">
        <f t="shared" si="0"/>
        <v>493.25556</v>
      </c>
      <c r="AF62" s="155">
        <f t="shared" si="0"/>
        <v>501.65556000000004</v>
      </c>
      <c r="AG62" s="155">
        <f t="shared" si="0"/>
        <v>507.91156000000007</v>
      </c>
      <c r="AH62" s="155">
        <f t="shared" si="0"/>
        <v>519.32456000000002</v>
      </c>
      <c r="AI62" s="155">
        <f t="shared" si="0"/>
        <v>530.56688999999994</v>
      </c>
      <c r="AJ62" s="155">
        <f t="shared" si="0"/>
        <v>539.31788999999992</v>
      </c>
      <c r="AK62" s="155">
        <f t="shared" si="0"/>
        <v>550.35199999999986</v>
      </c>
      <c r="AL62" s="155">
        <f t="shared" si="0"/>
        <v>565.56650000000013</v>
      </c>
      <c r="AM62" s="155">
        <f t="shared" si="0"/>
        <v>0</v>
      </c>
    </row>
    <row r="63" spans="1:39" x14ac:dyDescent="0.25"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</row>
    <row r="64" spans="1:39" x14ac:dyDescent="0.25"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</row>
    <row r="66" spans="1:2" x14ac:dyDescent="0.25">
      <c r="A66" s="38" t="s">
        <v>1834</v>
      </c>
      <c r="B66" s="36" t="s">
        <v>1677</v>
      </c>
    </row>
    <row r="67" spans="1:2" x14ac:dyDescent="0.25">
      <c r="A67" s="49"/>
      <c r="B67" s="36"/>
    </row>
    <row r="68" spans="1:2" x14ac:dyDescent="0.25">
      <c r="A68" s="10" t="s">
        <v>1835</v>
      </c>
      <c r="B68" s="36" t="s">
        <v>1672</v>
      </c>
    </row>
    <row r="69" spans="1:2" x14ac:dyDescent="0.25">
      <c r="A69" s="49"/>
      <c r="B69" s="36"/>
    </row>
    <row r="70" spans="1:2" x14ac:dyDescent="0.25">
      <c r="A70" s="39" t="s">
        <v>1836</v>
      </c>
      <c r="B70" s="36" t="s">
        <v>1673</v>
      </c>
    </row>
  </sheetData>
  <hyperlinks>
    <hyperlink ref="B11" r:id="rId1" xr:uid="{00000000-0004-0000-0C00-000000000000}"/>
    <hyperlink ref="B31" r:id="rId2" xr:uid="{00000000-0004-0000-0C00-000001000000}"/>
    <hyperlink ref="B7" r:id="rId3" xr:uid="{00000000-0004-0000-0C00-000002000000}"/>
    <hyperlink ref="B13" r:id="rId4" xr:uid="{00000000-0004-0000-0C00-000003000000}"/>
    <hyperlink ref="B17" r:id="rId5" xr:uid="{00000000-0004-0000-0C00-000004000000}"/>
    <hyperlink ref="B21" r:id="rId6" xr:uid="{00000000-0004-0000-0C00-000005000000}"/>
    <hyperlink ref="B25" r:id="rId7" xr:uid="{00000000-0004-0000-0C00-000006000000}"/>
    <hyperlink ref="B27" r:id="rId8" xr:uid="{00000000-0004-0000-0C00-000007000000}"/>
    <hyperlink ref="B29" r:id="rId9" xr:uid="{00000000-0004-0000-0C00-000008000000}"/>
    <hyperlink ref="B33" r:id="rId10" xr:uid="{00000000-0004-0000-0C00-000009000000}"/>
    <hyperlink ref="B35" r:id="rId11" xr:uid="{00000000-0004-0000-0C00-00000A000000}"/>
    <hyperlink ref="B37" r:id="rId12" xr:uid="{00000000-0004-0000-0C00-00000B000000}"/>
    <hyperlink ref="B39" r:id="rId13" xr:uid="{00000000-0004-0000-0C00-00000C000000}"/>
    <hyperlink ref="B43" r:id="rId14" xr:uid="{00000000-0004-0000-0C00-00000D000000}"/>
    <hyperlink ref="B47" r:id="rId15" xr:uid="{00000000-0004-0000-0C00-00000E000000}"/>
    <hyperlink ref="B49" r:id="rId16" xr:uid="{00000000-0004-0000-0C00-00000F000000}"/>
    <hyperlink ref="B51" r:id="rId17" xr:uid="{00000000-0004-0000-0C00-000010000000}"/>
    <hyperlink ref="B55" r:id="rId18" xr:uid="{00000000-0004-0000-0C00-000011000000}"/>
    <hyperlink ref="B59" r:id="rId19" xr:uid="{00000000-0004-0000-0C00-000012000000}"/>
    <hyperlink ref="B61" r:id="rId20" xr:uid="{00000000-0004-0000-0C00-000013000000}"/>
    <hyperlink ref="B9" r:id="rId21" xr:uid="{00000000-0004-0000-0C00-000014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80"/>
  <sheetViews>
    <sheetView topLeftCell="A50" zoomScale="85" zoomScaleNormal="85" workbookViewId="0">
      <selection activeCell="A76" sqref="A76:A80"/>
    </sheetView>
  </sheetViews>
  <sheetFormatPr defaultRowHeight="14.25" x14ac:dyDescent="0.25"/>
  <cols>
    <col min="1" max="1" width="41.7109375" customWidth="1"/>
    <col min="2" max="2" width="34.85546875" hidden="1" customWidth="1"/>
    <col min="3" max="3" width="19.140625" hidden="1" customWidth="1"/>
    <col min="4" max="5" width="9.140625" hidden="1" customWidth="1"/>
    <col min="6" max="6" width="34.28515625" hidden="1" customWidth="1"/>
  </cols>
  <sheetData>
    <row r="1" spans="1:39" s="71" customFormat="1" ht="31.5" x14ac:dyDescent="0.25">
      <c r="A1" s="76" t="s">
        <v>15</v>
      </c>
      <c r="B1" s="95" t="s">
        <v>65</v>
      </c>
      <c r="C1" s="104" t="str">
        <f>'[1]Primorsko-goranska žup_JLS'!$C$1</f>
        <v>telefon</v>
      </c>
      <c r="D1" s="79" t="s">
        <v>0</v>
      </c>
      <c r="E1" s="89" t="s">
        <v>1</v>
      </c>
      <c r="F1" s="89" t="s">
        <v>2</v>
      </c>
      <c r="G1" s="96" t="s">
        <v>458</v>
      </c>
      <c r="H1" s="96" t="s">
        <v>459</v>
      </c>
      <c r="I1" s="96" t="s">
        <v>460</v>
      </c>
      <c r="J1" s="96" t="s">
        <v>461</v>
      </c>
      <c r="K1" s="96" t="s">
        <v>462</v>
      </c>
      <c r="L1" s="96" t="s">
        <v>463</v>
      </c>
      <c r="M1" s="96" t="s">
        <v>464</v>
      </c>
      <c r="N1" s="96" t="s">
        <v>465</v>
      </c>
      <c r="O1" s="96" t="s">
        <v>466</v>
      </c>
      <c r="P1" s="96" t="s">
        <v>467</v>
      </c>
      <c r="Q1" s="96" t="s">
        <v>468</v>
      </c>
      <c r="R1" s="96" t="s">
        <v>469</v>
      </c>
      <c r="S1" s="96" t="s">
        <v>470</v>
      </c>
      <c r="T1" s="96" t="s">
        <v>471</v>
      </c>
      <c r="U1" s="96" t="s">
        <v>472</v>
      </c>
      <c r="V1" s="96" t="s">
        <v>473</v>
      </c>
      <c r="W1" s="96" t="s">
        <v>474</v>
      </c>
      <c r="X1" s="96" t="s">
        <v>475</v>
      </c>
      <c r="Y1" s="96" t="s">
        <v>476</v>
      </c>
      <c r="Z1" s="96" t="s">
        <v>477</v>
      </c>
      <c r="AA1" s="96" t="s">
        <v>478</v>
      </c>
      <c r="AB1" s="96" t="s">
        <v>479</v>
      </c>
      <c r="AC1" s="96" t="s">
        <v>480</v>
      </c>
      <c r="AD1" s="96" t="s">
        <v>481</v>
      </c>
      <c r="AE1" s="96" t="s">
        <v>482</v>
      </c>
      <c r="AF1" s="96" t="s">
        <v>483</v>
      </c>
      <c r="AG1" s="96" t="s">
        <v>484</v>
      </c>
      <c r="AH1" s="96" t="s">
        <v>485</v>
      </c>
      <c r="AI1" s="96" t="s">
        <v>486</v>
      </c>
      <c r="AJ1" s="96" t="s">
        <v>487</v>
      </c>
      <c r="AK1" s="96" t="s">
        <v>488</v>
      </c>
      <c r="AL1" s="96" t="s">
        <v>489</v>
      </c>
      <c r="AM1" s="96" t="s">
        <v>1686</v>
      </c>
    </row>
    <row r="2" spans="1:39" s="71" customFormat="1" x14ac:dyDescent="0.25">
      <c r="A2" s="102"/>
      <c r="B2" s="102"/>
      <c r="C2" s="103"/>
      <c r="D2" s="70"/>
      <c r="E2" s="70"/>
      <c r="F2" s="70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62"/>
      <c r="AM2" s="254"/>
    </row>
    <row r="3" spans="1:39" s="101" customFormat="1" x14ac:dyDescent="0.25">
      <c r="A3" s="109"/>
      <c r="B3" s="109"/>
      <c r="C3" s="110"/>
      <c r="D3" s="111"/>
      <c r="E3" s="111"/>
      <c r="F3" s="111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70"/>
      <c r="AM3" s="257"/>
    </row>
    <row r="4" spans="1:39" s="71" customFormat="1" x14ac:dyDescent="0.25">
      <c r="A4" s="102"/>
      <c r="B4" s="102"/>
      <c r="C4" s="103"/>
      <c r="D4" s="70"/>
      <c r="E4" s="70"/>
      <c r="F4" s="70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62"/>
      <c r="AM4" s="254"/>
    </row>
    <row r="5" spans="1:39" x14ac:dyDescent="0.25">
      <c r="A5" s="9" t="s">
        <v>1012</v>
      </c>
      <c r="B5" s="9" t="s">
        <v>1013</v>
      </c>
      <c r="C5" s="14" t="s">
        <v>1014</v>
      </c>
      <c r="D5" s="6"/>
      <c r="E5" s="6"/>
      <c r="F5" s="6"/>
      <c r="G5" s="50">
        <v>0</v>
      </c>
      <c r="H5" s="50">
        <v>0</v>
      </c>
      <c r="I5" s="50">
        <v>0</v>
      </c>
      <c r="J5" s="50">
        <v>0</v>
      </c>
      <c r="K5" s="50">
        <v>0</v>
      </c>
      <c r="L5" s="50">
        <v>0</v>
      </c>
      <c r="M5" s="50">
        <v>0</v>
      </c>
      <c r="N5" s="50">
        <v>0</v>
      </c>
      <c r="O5" s="50">
        <v>7.13</v>
      </c>
      <c r="P5" s="50">
        <v>13.83</v>
      </c>
      <c r="Q5" s="50">
        <v>22.33</v>
      </c>
      <c r="R5" s="50">
        <v>32.03</v>
      </c>
      <c r="S5" s="50">
        <v>40.18</v>
      </c>
      <c r="T5" s="50">
        <v>43.48</v>
      </c>
      <c r="U5" s="50">
        <v>47.18</v>
      </c>
      <c r="V5" s="50">
        <v>50.98</v>
      </c>
      <c r="W5" s="50">
        <v>55.08</v>
      </c>
      <c r="X5" s="50">
        <v>59.28</v>
      </c>
      <c r="Y5" s="50">
        <v>63.58</v>
      </c>
      <c r="Z5" s="50">
        <v>67.78</v>
      </c>
      <c r="AA5" s="50">
        <v>73.28</v>
      </c>
      <c r="AB5" s="50">
        <v>78.88</v>
      </c>
      <c r="AC5" s="50">
        <v>83.18</v>
      </c>
      <c r="AD5" s="50">
        <v>87.88</v>
      </c>
      <c r="AE5" s="50">
        <v>92.38</v>
      </c>
      <c r="AF5" s="50">
        <v>96.18</v>
      </c>
      <c r="AG5" s="50">
        <v>101.78</v>
      </c>
      <c r="AH5" s="50">
        <v>108.58</v>
      </c>
      <c r="AI5" s="50">
        <v>116.48</v>
      </c>
      <c r="AJ5" s="50">
        <v>121.78</v>
      </c>
      <c r="AK5" s="50">
        <v>127.98</v>
      </c>
      <c r="AL5" s="176">
        <v>136.68</v>
      </c>
      <c r="AM5" s="252"/>
    </row>
    <row r="6" spans="1:39" s="71" customFormat="1" x14ac:dyDescent="0.25">
      <c r="A6" s="102"/>
      <c r="B6" s="102"/>
      <c r="C6" s="103"/>
      <c r="D6" s="70"/>
      <c r="E6" s="70"/>
      <c r="F6" s="70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62"/>
      <c r="AM6" s="254"/>
    </row>
    <row r="7" spans="1:39" ht="42.75" x14ac:dyDescent="0.25">
      <c r="A7" s="9" t="s">
        <v>1015</v>
      </c>
      <c r="B7" s="9" t="s">
        <v>1016</v>
      </c>
      <c r="C7" s="14" t="s">
        <v>1829</v>
      </c>
      <c r="D7" s="6"/>
      <c r="E7" s="6"/>
      <c r="F7" s="166"/>
      <c r="G7" s="194">
        <v>8</v>
      </c>
      <c r="H7" s="194">
        <v>8</v>
      </c>
      <c r="I7" s="194">
        <v>8</v>
      </c>
      <c r="J7" s="194">
        <v>8</v>
      </c>
      <c r="K7" s="194">
        <v>8</v>
      </c>
      <c r="L7" s="194">
        <v>8</v>
      </c>
      <c r="M7" s="194">
        <v>8</v>
      </c>
      <c r="N7" s="194">
        <v>8</v>
      </c>
      <c r="O7" s="194">
        <v>8</v>
      </c>
      <c r="P7" s="194">
        <v>8</v>
      </c>
      <c r="Q7" s="194">
        <v>8</v>
      </c>
      <c r="R7" s="194">
        <v>8</v>
      </c>
      <c r="S7" s="194">
        <v>8</v>
      </c>
      <c r="T7" s="194">
        <v>8</v>
      </c>
      <c r="U7" s="194">
        <v>9</v>
      </c>
      <c r="V7" s="194">
        <v>9</v>
      </c>
      <c r="W7" s="194">
        <v>12</v>
      </c>
      <c r="X7" s="194">
        <v>12</v>
      </c>
      <c r="Y7" s="194">
        <v>12</v>
      </c>
      <c r="Z7" s="194">
        <v>14</v>
      </c>
      <c r="AA7" s="194">
        <v>14</v>
      </c>
      <c r="AB7" s="194">
        <v>14</v>
      </c>
      <c r="AC7" s="194">
        <v>14</v>
      </c>
      <c r="AD7" s="194">
        <v>14</v>
      </c>
      <c r="AE7" s="194">
        <v>16</v>
      </c>
      <c r="AF7" s="194">
        <v>17</v>
      </c>
      <c r="AG7" s="194">
        <v>17</v>
      </c>
      <c r="AH7" s="194">
        <v>17</v>
      </c>
      <c r="AI7" s="194">
        <v>18</v>
      </c>
      <c r="AJ7" s="194">
        <v>18</v>
      </c>
      <c r="AK7" s="194">
        <v>18</v>
      </c>
      <c r="AL7" s="271">
        <v>18</v>
      </c>
      <c r="AM7" s="252"/>
    </row>
    <row r="8" spans="1:39" s="71" customFormat="1" x14ac:dyDescent="0.25">
      <c r="A8" s="102"/>
      <c r="B8" s="102"/>
      <c r="C8" s="103"/>
      <c r="D8" s="70"/>
      <c r="E8" s="70"/>
      <c r="F8" s="70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62"/>
      <c r="AM8" s="254"/>
    </row>
    <row r="9" spans="1:39" x14ac:dyDescent="0.25">
      <c r="A9" s="8" t="s">
        <v>1701</v>
      </c>
      <c r="B9" s="11" t="s">
        <v>1017</v>
      </c>
      <c r="C9" s="13" t="s">
        <v>1018</v>
      </c>
      <c r="D9" s="1"/>
      <c r="E9" s="1"/>
      <c r="F9" s="1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72"/>
      <c r="AM9" s="252"/>
    </row>
    <row r="10" spans="1:39" s="71" customFormat="1" x14ac:dyDescent="0.25">
      <c r="A10" s="102"/>
      <c r="B10" s="102"/>
      <c r="C10" s="103"/>
      <c r="D10" s="70"/>
      <c r="E10" s="70"/>
      <c r="F10" s="70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62"/>
      <c r="AM10" s="254"/>
    </row>
    <row r="11" spans="1:39" x14ac:dyDescent="0.25">
      <c r="A11" s="9" t="s">
        <v>1019</v>
      </c>
      <c r="B11" s="9" t="s">
        <v>1020</v>
      </c>
      <c r="C11" s="14" t="s">
        <v>1021</v>
      </c>
      <c r="D11" s="6"/>
      <c r="E11" s="6"/>
      <c r="F11" s="6"/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1.5</v>
      </c>
      <c r="V11" s="50">
        <v>3</v>
      </c>
      <c r="W11" s="50">
        <v>4.5</v>
      </c>
      <c r="X11" s="50">
        <v>6</v>
      </c>
      <c r="Y11" s="50">
        <v>7</v>
      </c>
      <c r="Z11" s="50">
        <v>8</v>
      </c>
      <c r="AA11" s="50">
        <v>9</v>
      </c>
      <c r="AB11" s="50">
        <v>10</v>
      </c>
      <c r="AC11" s="50">
        <v>10.5</v>
      </c>
      <c r="AD11" s="50">
        <v>10.5</v>
      </c>
      <c r="AE11" s="50">
        <v>11</v>
      </c>
      <c r="AF11" s="50">
        <v>11</v>
      </c>
      <c r="AG11" s="50">
        <v>11</v>
      </c>
      <c r="AH11" s="50">
        <v>11</v>
      </c>
      <c r="AI11" s="50">
        <v>11</v>
      </c>
      <c r="AJ11" s="50">
        <v>11</v>
      </c>
      <c r="AK11" s="50">
        <v>11</v>
      </c>
      <c r="AL11" s="176">
        <v>11</v>
      </c>
      <c r="AM11" s="252"/>
    </row>
    <row r="12" spans="1:39" s="71" customFormat="1" x14ac:dyDescent="0.25">
      <c r="A12" s="102"/>
      <c r="B12" s="102"/>
      <c r="C12" s="103"/>
      <c r="D12" s="70"/>
      <c r="E12" s="70"/>
      <c r="F12" s="70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62"/>
      <c r="AM12" s="254"/>
    </row>
    <row r="13" spans="1:39" x14ac:dyDescent="0.25">
      <c r="A13" s="9" t="s">
        <v>1022</v>
      </c>
      <c r="B13" s="9" t="s">
        <v>1023</v>
      </c>
      <c r="C13" s="14" t="s">
        <v>1024</v>
      </c>
      <c r="D13" s="6"/>
      <c r="E13" s="6"/>
      <c r="F13" s="6"/>
      <c r="G13" s="187"/>
      <c r="H13" s="187"/>
      <c r="I13" s="187"/>
      <c r="J13" s="187"/>
      <c r="K13" s="187"/>
      <c r="L13" s="187"/>
      <c r="M13" s="187"/>
      <c r="N13" s="50">
        <v>5.077</v>
      </c>
      <c r="O13" s="50">
        <v>5.4489999999999998</v>
      </c>
      <c r="P13" s="50">
        <v>5.4489999999999998</v>
      </c>
      <c r="Q13" s="50">
        <v>5.4489999999999998</v>
      </c>
      <c r="R13" s="50">
        <v>5.4489999999999998</v>
      </c>
      <c r="S13" s="50">
        <v>6.0380000000000003</v>
      </c>
      <c r="T13" s="50">
        <v>6.0380000000000003</v>
      </c>
      <c r="U13" s="50">
        <v>7.6849999999999996</v>
      </c>
      <c r="V13" s="50">
        <v>7.6849999999999996</v>
      </c>
      <c r="W13" s="50">
        <v>7.6849999999999996</v>
      </c>
      <c r="X13" s="50">
        <v>8.4849999999999994</v>
      </c>
      <c r="Y13" s="50">
        <v>8.4849999999999994</v>
      </c>
      <c r="Z13" s="50">
        <v>9.9390000000000001</v>
      </c>
      <c r="AA13" s="50">
        <v>14.993</v>
      </c>
      <c r="AB13" s="50">
        <v>17.245999999999999</v>
      </c>
      <c r="AC13" s="50">
        <v>19.727</v>
      </c>
      <c r="AD13" s="50">
        <v>19.727</v>
      </c>
      <c r="AE13" s="50">
        <v>19.727</v>
      </c>
      <c r="AF13" s="50">
        <v>19.727</v>
      </c>
      <c r="AG13" s="50">
        <v>19.727</v>
      </c>
      <c r="AH13" s="50">
        <v>23.285</v>
      </c>
      <c r="AI13" s="50">
        <v>24.78</v>
      </c>
      <c r="AJ13" s="50">
        <v>26.164000000000001</v>
      </c>
      <c r="AK13" s="50">
        <v>29.634</v>
      </c>
      <c r="AL13" s="176">
        <v>36.207999999999998</v>
      </c>
      <c r="AM13" s="252"/>
    </row>
    <row r="14" spans="1:39" s="71" customFormat="1" x14ac:dyDescent="0.25">
      <c r="A14" s="102"/>
      <c r="B14" s="102"/>
      <c r="C14" s="103"/>
      <c r="D14" s="70"/>
      <c r="E14" s="70"/>
      <c r="F14" s="70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62"/>
      <c r="AM14" s="254"/>
    </row>
    <row r="15" spans="1:39" x14ac:dyDescent="0.25">
      <c r="A15" s="9" t="s">
        <v>1700</v>
      </c>
      <c r="B15" s="9" t="s">
        <v>1025</v>
      </c>
      <c r="C15" s="14" t="s">
        <v>1026</v>
      </c>
      <c r="D15" s="6"/>
      <c r="E15" s="6"/>
      <c r="F15" s="6"/>
      <c r="G15" s="50">
        <v>5</v>
      </c>
      <c r="H15" s="50">
        <v>5</v>
      </c>
      <c r="I15" s="50">
        <v>5</v>
      </c>
      <c r="J15" s="50">
        <v>5</v>
      </c>
      <c r="K15" s="50">
        <v>5</v>
      </c>
      <c r="L15" s="50">
        <v>5</v>
      </c>
      <c r="M15" s="50">
        <v>5</v>
      </c>
      <c r="N15" s="50">
        <v>5</v>
      </c>
      <c r="O15" s="50">
        <v>14</v>
      </c>
      <c r="P15" s="50">
        <v>14</v>
      </c>
      <c r="Q15" s="50">
        <v>14</v>
      </c>
      <c r="R15" s="50">
        <v>15</v>
      </c>
      <c r="S15" s="50">
        <v>15</v>
      </c>
      <c r="T15" s="50">
        <v>23</v>
      </c>
      <c r="U15" s="50">
        <v>23</v>
      </c>
      <c r="V15" s="50">
        <v>24</v>
      </c>
      <c r="W15" s="50">
        <v>24</v>
      </c>
      <c r="X15" s="50">
        <v>24</v>
      </c>
      <c r="Y15" s="50">
        <v>25</v>
      </c>
      <c r="Z15" s="50">
        <v>25</v>
      </c>
      <c r="AA15" s="50">
        <v>26</v>
      </c>
      <c r="AB15" s="50">
        <v>27</v>
      </c>
      <c r="AC15" s="50">
        <v>27</v>
      </c>
      <c r="AD15" s="50">
        <v>27</v>
      </c>
      <c r="AE15" s="50">
        <v>28</v>
      </c>
      <c r="AF15" s="50">
        <v>29</v>
      </c>
      <c r="AG15" s="50">
        <v>29</v>
      </c>
      <c r="AH15" s="50">
        <v>30</v>
      </c>
      <c r="AI15" s="50">
        <v>30</v>
      </c>
      <c r="AJ15" s="50">
        <v>32</v>
      </c>
      <c r="AK15" s="50">
        <v>33</v>
      </c>
      <c r="AL15" s="176">
        <v>33</v>
      </c>
      <c r="AM15" s="252"/>
    </row>
    <row r="16" spans="1:39" s="71" customFormat="1" x14ac:dyDescent="0.25">
      <c r="A16" s="102"/>
      <c r="B16" s="102"/>
      <c r="C16" s="103"/>
      <c r="D16" s="70"/>
      <c r="E16" s="70"/>
      <c r="F16" s="70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62"/>
      <c r="AM16" s="254"/>
    </row>
    <row r="17" spans="1:39" x14ac:dyDescent="0.25">
      <c r="A17" s="8" t="s">
        <v>1027</v>
      </c>
      <c r="B17" s="11" t="s">
        <v>1028</v>
      </c>
      <c r="C17" s="13" t="s">
        <v>1029</v>
      </c>
      <c r="D17" s="1"/>
      <c r="E17" s="1"/>
      <c r="F17" s="1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72"/>
      <c r="AM17" s="252"/>
    </row>
    <row r="18" spans="1:39" s="71" customFormat="1" x14ac:dyDescent="0.25">
      <c r="A18" s="102"/>
      <c r="B18" s="102"/>
      <c r="C18" s="103"/>
      <c r="D18" s="70"/>
      <c r="E18" s="70"/>
      <c r="F18" s="70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62"/>
      <c r="AM18" s="254"/>
    </row>
    <row r="19" spans="1:39" x14ac:dyDescent="0.25">
      <c r="A19" s="9" t="s">
        <v>1030</v>
      </c>
      <c r="B19" s="9" t="s">
        <v>1031</v>
      </c>
      <c r="C19" s="14" t="s">
        <v>1032</v>
      </c>
      <c r="D19" s="6"/>
      <c r="E19" s="6"/>
      <c r="F19" s="6"/>
      <c r="G19" s="194">
        <v>12.943</v>
      </c>
      <c r="H19" s="194">
        <v>12.943</v>
      </c>
      <c r="I19" s="194">
        <v>12.943</v>
      </c>
      <c r="J19" s="194">
        <v>12.943</v>
      </c>
      <c r="K19" s="194">
        <v>12.943</v>
      </c>
      <c r="L19" s="194">
        <v>12.943</v>
      </c>
      <c r="M19" s="194">
        <v>12.943</v>
      </c>
      <c r="N19" s="194">
        <v>12.943</v>
      </c>
      <c r="O19" s="194">
        <v>12.943</v>
      </c>
      <c r="P19" s="194">
        <v>12.943</v>
      </c>
      <c r="Q19" s="194">
        <v>12.943</v>
      </c>
      <c r="R19" s="194">
        <v>12.943</v>
      </c>
      <c r="S19" s="194">
        <v>12.943</v>
      </c>
      <c r="T19" s="194">
        <v>12.943</v>
      </c>
      <c r="U19" s="50">
        <v>12.943</v>
      </c>
      <c r="V19" s="50">
        <v>12.943</v>
      </c>
      <c r="W19" s="50">
        <v>12.943</v>
      </c>
      <c r="X19" s="50">
        <v>12.943</v>
      </c>
      <c r="Y19" s="50">
        <v>13.867000000000001</v>
      </c>
      <c r="Z19" s="50">
        <v>13.867000000000001</v>
      </c>
      <c r="AA19" s="50">
        <v>13.867000000000001</v>
      </c>
      <c r="AB19" s="50">
        <v>15.31</v>
      </c>
      <c r="AC19" s="50">
        <v>15.31</v>
      </c>
      <c r="AD19" s="50">
        <v>15.31</v>
      </c>
      <c r="AE19" s="50">
        <v>15.31</v>
      </c>
      <c r="AF19" s="50">
        <v>16.72</v>
      </c>
      <c r="AG19" s="50">
        <v>16.72</v>
      </c>
      <c r="AH19" s="50">
        <v>16.72</v>
      </c>
      <c r="AI19" s="50">
        <v>16.72</v>
      </c>
      <c r="AJ19" s="50">
        <v>16.72</v>
      </c>
      <c r="AK19" s="50">
        <v>16.72</v>
      </c>
      <c r="AL19" s="176">
        <v>16.72</v>
      </c>
      <c r="AM19" s="252"/>
    </row>
    <row r="20" spans="1:39" s="71" customFormat="1" x14ac:dyDescent="0.25">
      <c r="A20" s="102"/>
      <c r="B20" s="102"/>
      <c r="C20" s="103"/>
      <c r="D20" s="70"/>
      <c r="E20" s="70"/>
      <c r="F20" s="70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62"/>
      <c r="AM20" s="254"/>
    </row>
    <row r="21" spans="1:39" x14ac:dyDescent="0.25">
      <c r="A21" s="9" t="s">
        <v>1033</v>
      </c>
      <c r="B21" s="9" t="s">
        <v>1034</v>
      </c>
      <c r="C21" s="14" t="s">
        <v>1035</v>
      </c>
      <c r="D21" s="6"/>
      <c r="E21" s="6"/>
      <c r="F21" s="6"/>
      <c r="G21" s="50">
        <v>14.7</v>
      </c>
      <c r="H21" s="50">
        <v>14.7</v>
      </c>
      <c r="I21" s="50">
        <v>14.7</v>
      </c>
      <c r="J21" s="50">
        <v>14.7</v>
      </c>
      <c r="K21" s="50">
        <v>14.7</v>
      </c>
      <c r="L21" s="50">
        <v>14.7</v>
      </c>
      <c r="M21" s="50">
        <v>14.7</v>
      </c>
      <c r="N21" s="50">
        <v>14.7</v>
      </c>
      <c r="O21" s="50">
        <v>15.3</v>
      </c>
      <c r="P21" s="50">
        <v>15.3</v>
      </c>
      <c r="Q21" s="50">
        <v>15.3</v>
      </c>
      <c r="R21" s="50">
        <v>15.3</v>
      </c>
      <c r="S21" s="50">
        <v>15.3</v>
      </c>
      <c r="T21" s="50">
        <v>15.3</v>
      </c>
      <c r="U21" s="50">
        <v>15.3</v>
      </c>
      <c r="V21" s="50">
        <v>15.3</v>
      </c>
      <c r="W21" s="50">
        <v>15.3</v>
      </c>
      <c r="X21" s="50">
        <v>15.3</v>
      </c>
      <c r="Y21" s="50">
        <v>17.5</v>
      </c>
      <c r="Z21" s="50">
        <v>17.5</v>
      </c>
      <c r="AA21" s="50">
        <v>19</v>
      </c>
      <c r="AB21" s="50">
        <v>19</v>
      </c>
      <c r="AC21" s="50">
        <v>19</v>
      </c>
      <c r="AD21" s="50">
        <v>19</v>
      </c>
      <c r="AE21" s="50">
        <v>19</v>
      </c>
      <c r="AF21" s="50">
        <v>19</v>
      </c>
      <c r="AG21" s="50">
        <v>19</v>
      </c>
      <c r="AH21" s="50">
        <v>19.5</v>
      </c>
      <c r="AI21" s="50">
        <v>19.5</v>
      </c>
      <c r="AJ21" s="50">
        <v>19.5</v>
      </c>
      <c r="AK21" s="50">
        <v>19.5</v>
      </c>
      <c r="AL21" s="176">
        <v>19.5</v>
      </c>
      <c r="AM21" s="252"/>
    </row>
    <row r="22" spans="1:39" s="71" customFormat="1" x14ac:dyDescent="0.25">
      <c r="A22" s="102"/>
      <c r="B22" s="102"/>
      <c r="C22" s="103"/>
      <c r="D22" s="70"/>
      <c r="E22" s="70"/>
      <c r="F22" s="70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62"/>
      <c r="AM22" s="254"/>
    </row>
    <row r="23" spans="1:39" x14ac:dyDescent="0.25">
      <c r="A23" s="9" t="s">
        <v>1036</v>
      </c>
      <c r="B23" s="9" t="s">
        <v>1037</v>
      </c>
      <c r="C23" s="14" t="s">
        <v>1038</v>
      </c>
      <c r="D23" s="6"/>
      <c r="E23" s="6"/>
      <c r="F23" s="6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50">
        <v>11</v>
      </c>
      <c r="AF23" s="50">
        <v>11</v>
      </c>
      <c r="AG23" s="50">
        <v>11</v>
      </c>
      <c r="AH23" s="50">
        <v>11</v>
      </c>
      <c r="AI23" s="50">
        <v>11</v>
      </c>
      <c r="AJ23" s="50">
        <v>11</v>
      </c>
      <c r="AK23" s="50">
        <v>11</v>
      </c>
      <c r="AL23" s="176">
        <v>11</v>
      </c>
      <c r="AM23" s="252"/>
    </row>
    <row r="24" spans="1:39" s="71" customFormat="1" x14ac:dyDescent="0.25">
      <c r="A24" s="102"/>
      <c r="B24" s="102"/>
      <c r="C24" s="103"/>
      <c r="D24" s="70"/>
      <c r="E24" s="70"/>
      <c r="F24" s="70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62"/>
      <c r="AM24" s="254"/>
    </row>
    <row r="25" spans="1:39" x14ac:dyDescent="0.25">
      <c r="A25" s="8" t="s">
        <v>1039</v>
      </c>
      <c r="B25" s="11" t="s">
        <v>1040</v>
      </c>
      <c r="C25" s="13" t="s">
        <v>1041</v>
      </c>
      <c r="D25" s="1"/>
      <c r="E25" s="1"/>
      <c r="F25" s="1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72"/>
      <c r="AM25" s="252"/>
    </row>
    <row r="26" spans="1:39" s="71" customFormat="1" x14ac:dyDescent="0.25">
      <c r="A26" s="102"/>
      <c r="B26" s="102"/>
      <c r="C26" s="103"/>
      <c r="D26" s="70"/>
      <c r="E26" s="70"/>
      <c r="F26" s="70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62"/>
      <c r="AM26" s="254"/>
    </row>
    <row r="27" spans="1:39" x14ac:dyDescent="0.25">
      <c r="A27" s="8" t="s">
        <v>1042</v>
      </c>
      <c r="B27" s="11" t="s">
        <v>1043</v>
      </c>
      <c r="C27" s="13" t="s">
        <v>1044</v>
      </c>
      <c r="D27" s="1"/>
      <c r="E27" s="1"/>
      <c r="F27" s="1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72"/>
      <c r="AM27" s="252"/>
    </row>
    <row r="28" spans="1:39" s="71" customFormat="1" x14ac:dyDescent="0.25">
      <c r="A28" s="102"/>
      <c r="B28" s="102"/>
      <c r="C28" s="103"/>
      <c r="D28" s="70"/>
      <c r="E28" s="70"/>
      <c r="F28" s="70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62"/>
      <c r="AM28" s="254"/>
    </row>
    <row r="29" spans="1:39" x14ac:dyDescent="0.25">
      <c r="A29" s="9" t="s">
        <v>1697</v>
      </c>
      <c r="B29" s="9" t="s">
        <v>1045</v>
      </c>
      <c r="C29" s="14" t="s">
        <v>1046</v>
      </c>
      <c r="D29" s="6"/>
      <c r="E29" s="6"/>
      <c r="F29" s="6"/>
      <c r="G29" s="187"/>
      <c r="H29" s="187"/>
      <c r="I29" s="187"/>
      <c r="J29" s="187"/>
      <c r="K29" s="187"/>
      <c r="L29" s="187"/>
      <c r="M29" s="187"/>
      <c r="N29" s="187"/>
      <c r="O29" s="50">
        <v>25</v>
      </c>
      <c r="P29" s="50">
        <v>27.3</v>
      </c>
      <c r="Q29" s="50">
        <v>29.7</v>
      </c>
      <c r="R29" s="50">
        <v>31.4</v>
      </c>
      <c r="S29" s="50">
        <v>35.700000000000003</v>
      </c>
      <c r="T29" s="50">
        <v>38.9</v>
      </c>
      <c r="U29" s="50">
        <v>40.6</v>
      </c>
      <c r="V29" s="50">
        <v>42.1</v>
      </c>
      <c r="W29" s="50">
        <v>44.3</v>
      </c>
      <c r="X29" s="50">
        <v>45.8</v>
      </c>
      <c r="Y29" s="50">
        <v>50</v>
      </c>
      <c r="Z29" s="50">
        <v>51.4</v>
      </c>
      <c r="AA29" s="50">
        <v>54.2</v>
      </c>
      <c r="AB29" s="50">
        <v>57.8</v>
      </c>
      <c r="AC29" s="50">
        <v>59</v>
      </c>
      <c r="AD29" s="50">
        <v>97</v>
      </c>
      <c r="AE29" s="50">
        <v>99</v>
      </c>
      <c r="AF29" s="50">
        <v>100.5</v>
      </c>
      <c r="AG29" s="50">
        <v>101.1</v>
      </c>
      <c r="AH29" s="50">
        <v>101.6</v>
      </c>
      <c r="AI29" s="50">
        <v>103.3</v>
      </c>
      <c r="AJ29" s="50">
        <v>106</v>
      </c>
      <c r="AK29" s="50">
        <v>107.51</v>
      </c>
      <c r="AL29" s="176">
        <v>109.21</v>
      </c>
      <c r="AM29" s="252"/>
    </row>
    <row r="30" spans="1:39" s="71" customFormat="1" x14ac:dyDescent="0.25">
      <c r="A30" s="102"/>
      <c r="B30" s="102"/>
      <c r="C30" s="103"/>
      <c r="D30" s="70"/>
      <c r="E30" s="70"/>
      <c r="F30" s="70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62"/>
      <c r="AM30" s="254"/>
    </row>
    <row r="31" spans="1:39" x14ac:dyDescent="0.25">
      <c r="A31" s="9" t="s">
        <v>1047</v>
      </c>
      <c r="B31" s="9" t="s">
        <v>1048</v>
      </c>
      <c r="C31" s="14" t="s">
        <v>1049</v>
      </c>
      <c r="D31" s="6"/>
      <c r="E31" s="6"/>
      <c r="F31" s="6"/>
      <c r="G31" s="273">
        <v>20</v>
      </c>
      <c r="H31" s="273">
        <v>20</v>
      </c>
      <c r="I31" s="273">
        <v>20</v>
      </c>
      <c r="J31" s="273">
        <v>20</v>
      </c>
      <c r="K31" s="273">
        <v>20</v>
      </c>
      <c r="L31" s="273">
        <v>20</v>
      </c>
      <c r="M31" s="273">
        <v>20</v>
      </c>
      <c r="N31" s="273">
        <v>24</v>
      </c>
      <c r="O31" s="273">
        <v>24</v>
      </c>
      <c r="P31" s="273">
        <v>28</v>
      </c>
      <c r="Q31" s="273">
        <v>28</v>
      </c>
      <c r="R31" s="273">
        <v>34</v>
      </c>
      <c r="S31" s="273">
        <v>34</v>
      </c>
      <c r="T31" s="273">
        <v>34</v>
      </c>
      <c r="U31" s="273">
        <v>38</v>
      </c>
      <c r="V31" s="273">
        <v>38</v>
      </c>
      <c r="W31" s="273">
        <v>38</v>
      </c>
      <c r="X31" s="273">
        <v>40</v>
      </c>
      <c r="Y31" s="273">
        <v>40</v>
      </c>
      <c r="Z31" s="273">
        <v>40</v>
      </c>
      <c r="AA31" s="273">
        <v>40</v>
      </c>
      <c r="AB31" s="273">
        <v>45</v>
      </c>
      <c r="AC31" s="273">
        <v>45</v>
      </c>
      <c r="AD31" s="273">
        <v>48</v>
      </c>
      <c r="AE31" s="273">
        <v>48</v>
      </c>
      <c r="AF31" s="273">
        <v>50</v>
      </c>
      <c r="AG31" s="273">
        <v>50</v>
      </c>
      <c r="AH31" s="273">
        <v>50</v>
      </c>
      <c r="AI31" s="273">
        <v>50</v>
      </c>
      <c r="AJ31" s="273">
        <v>55</v>
      </c>
      <c r="AK31" s="273">
        <v>55</v>
      </c>
      <c r="AL31" s="176">
        <v>57.682000000000002</v>
      </c>
      <c r="AM31" s="252"/>
    </row>
    <row r="32" spans="1:39" s="71" customFormat="1" x14ac:dyDescent="0.25">
      <c r="A32" s="102"/>
      <c r="B32" s="102"/>
      <c r="C32" s="103"/>
      <c r="D32" s="70"/>
      <c r="E32" s="70"/>
      <c r="F32" s="70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62"/>
      <c r="AM32" s="254"/>
    </row>
    <row r="33" spans="1:39" x14ac:dyDescent="0.25">
      <c r="A33" s="9" t="s">
        <v>1050</v>
      </c>
      <c r="B33" s="9" t="s">
        <v>1051</v>
      </c>
      <c r="C33" s="14" t="s">
        <v>1052</v>
      </c>
      <c r="D33" s="6"/>
      <c r="E33" s="6"/>
      <c r="F33" s="6"/>
      <c r="G33" s="273">
        <v>19</v>
      </c>
      <c r="H33" s="273">
        <v>20</v>
      </c>
      <c r="I33" s="273">
        <v>21</v>
      </c>
      <c r="J33" s="273">
        <v>22</v>
      </c>
      <c r="K33" s="273">
        <v>23</v>
      </c>
      <c r="L33" s="273">
        <v>24</v>
      </c>
      <c r="M33" s="273">
        <v>25</v>
      </c>
      <c r="N33" s="273">
        <v>26</v>
      </c>
      <c r="O33" s="273">
        <v>27</v>
      </c>
      <c r="P33" s="273">
        <v>28</v>
      </c>
      <c r="Q33" s="273">
        <v>29</v>
      </c>
      <c r="R33" s="273">
        <v>30</v>
      </c>
      <c r="S33" s="273">
        <v>31</v>
      </c>
      <c r="T33" s="273">
        <v>32</v>
      </c>
      <c r="U33" s="273">
        <v>33</v>
      </c>
      <c r="V33" s="50">
        <v>34.250999999999998</v>
      </c>
      <c r="W33" s="50">
        <v>38.750999999999998</v>
      </c>
      <c r="X33" s="50">
        <v>39.051000000000002</v>
      </c>
      <c r="Y33" s="50">
        <v>39.051000000000002</v>
      </c>
      <c r="Z33" s="50">
        <v>40.151000000000003</v>
      </c>
      <c r="AA33" s="50">
        <v>40.892000000000003</v>
      </c>
      <c r="AB33" s="50">
        <v>41.241999999999997</v>
      </c>
      <c r="AC33" s="50">
        <v>41.241999999999997</v>
      </c>
      <c r="AD33" s="50">
        <v>41.241999999999997</v>
      </c>
      <c r="AE33" s="50">
        <v>41.241999999999997</v>
      </c>
      <c r="AF33" s="50">
        <v>42.241999999999997</v>
      </c>
      <c r="AG33" s="50">
        <v>42.637</v>
      </c>
      <c r="AH33" s="50">
        <v>44.058999999999997</v>
      </c>
      <c r="AI33" s="50">
        <v>44.058999999999997</v>
      </c>
      <c r="AJ33" s="50">
        <v>44.058999999999997</v>
      </c>
      <c r="AK33" s="50">
        <v>44.488999999999997</v>
      </c>
      <c r="AL33" s="176">
        <v>44.488999999999997</v>
      </c>
      <c r="AM33" s="252"/>
    </row>
    <row r="34" spans="1:39" s="71" customFormat="1" x14ac:dyDescent="0.25">
      <c r="A34" s="102"/>
      <c r="B34" s="102"/>
      <c r="C34" s="103"/>
      <c r="D34" s="70"/>
      <c r="E34" s="70"/>
      <c r="F34" s="70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62"/>
      <c r="AM34" s="254"/>
    </row>
    <row r="35" spans="1:39" x14ac:dyDescent="0.25">
      <c r="A35" s="9" t="s">
        <v>1053</v>
      </c>
      <c r="B35" s="9" t="s">
        <v>1054</v>
      </c>
      <c r="C35" s="14" t="s">
        <v>1055</v>
      </c>
      <c r="D35" s="6"/>
      <c r="E35" s="6"/>
      <c r="F35" s="6"/>
      <c r="G35" s="50">
        <v>18</v>
      </c>
      <c r="H35" s="50">
        <v>19.5</v>
      </c>
      <c r="I35" s="50">
        <v>20.84</v>
      </c>
      <c r="J35" s="50">
        <v>20.84</v>
      </c>
      <c r="K35" s="50">
        <v>20.84</v>
      </c>
      <c r="L35" s="50">
        <v>20.84</v>
      </c>
      <c r="M35" s="50">
        <v>25.06</v>
      </c>
      <c r="N35" s="50">
        <v>25.06</v>
      </c>
      <c r="O35" s="50">
        <v>26.4</v>
      </c>
      <c r="P35" s="50">
        <v>26.4</v>
      </c>
      <c r="Q35" s="50">
        <v>26.4</v>
      </c>
      <c r="R35" s="50">
        <v>27</v>
      </c>
      <c r="S35" s="50">
        <v>27.36</v>
      </c>
      <c r="T35" s="50">
        <v>28.06</v>
      </c>
      <c r="U35" s="50">
        <v>28.06</v>
      </c>
      <c r="V35" s="50">
        <v>28.98</v>
      </c>
      <c r="W35" s="50">
        <v>29.55</v>
      </c>
      <c r="X35" s="50">
        <v>30.04</v>
      </c>
      <c r="Y35" s="50">
        <v>30.04</v>
      </c>
      <c r="Z35" s="50">
        <v>34.159999999999997</v>
      </c>
      <c r="AA35" s="50">
        <v>34.159999999999997</v>
      </c>
      <c r="AB35" s="50">
        <v>35.200000000000003</v>
      </c>
      <c r="AC35" s="50">
        <v>36.54</v>
      </c>
      <c r="AD35" s="50">
        <v>36.54</v>
      </c>
      <c r="AE35" s="50">
        <v>39.25</v>
      </c>
      <c r="AF35" s="50">
        <v>39.85</v>
      </c>
      <c r="AG35" s="50">
        <v>41</v>
      </c>
      <c r="AH35" s="50">
        <v>42.25</v>
      </c>
      <c r="AI35" s="50">
        <v>44.89</v>
      </c>
      <c r="AJ35" s="50">
        <v>45.33</v>
      </c>
      <c r="AK35" s="50">
        <v>47.658000000000001</v>
      </c>
      <c r="AL35" s="176">
        <v>52.823</v>
      </c>
      <c r="AM35" s="252"/>
    </row>
    <row r="36" spans="1:39" s="71" customFormat="1" x14ac:dyDescent="0.25">
      <c r="A36" s="102"/>
      <c r="B36" s="102"/>
      <c r="C36" s="103"/>
      <c r="D36" s="70"/>
      <c r="E36" s="70"/>
      <c r="F36" s="70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62"/>
      <c r="AM36" s="254"/>
    </row>
    <row r="37" spans="1:39" ht="28.5" x14ac:dyDescent="0.25">
      <c r="A37" s="9" t="s">
        <v>1056</v>
      </c>
      <c r="B37" s="58" t="s">
        <v>1057</v>
      </c>
      <c r="C37" s="14" t="s">
        <v>1819</v>
      </c>
      <c r="D37" s="1"/>
      <c r="E37" s="6"/>
      <c r="F37" s="6"/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3.72</v>
      </c>
      <c r="P37" s="50">
        <v>3.72</v>
      </c>
      <c r="Q37" s="50">
        <v>3.72</v>
      </c>
      <c r="R37" s="50">
        <v>3.72</v>
      </c>
      <c r="S37" s="50">
        <v>3.72</v>
      </c>
      <c r="T37" s="50">
        <v>3.72</v>
      </c>
      <c r="U37" s="50">
        <v>3.72</v>
      </c>
      <c r="V37" s="50">
        <v>3.72</v>
      </c>
      <c r="W37" s="50">
        <v>3.72</v>
      </c>
      <c r="X37" s="50">
        <v>3.72</v>
      </c>
      <c r="Y37" s="50">
        <v>7.21</v>
      </c>
      <c r="Z37" s="50">
        <v>7.21</v>
      </c>
      <c r="AA37" s="50">
        <v>12.8</v>
      </c>
      <c r="AB37" s="50">
        <v>12.8</v>
      </c>
      <c r="AC37" s="50">
        <v>12.8</v>
      </c>
      <c r="AD37" s="50">
        <v>12.8</v>
      </c>
      <c r="AE37" s="50">
        <v>12.8</v>
      </c>
      <c r="AF37" s="50">
        <v>12.8</v>
      </c>
      <c r="AG37" s="50">
        <v>12.8</v>
      </c>
      <c r="AH37" s="50">
        <v>12.8</v>
      </c>
      <c r="AI37" s="50">
        <v>12.8</v>
      </c>
      <c r="AJ37" s="50">
        <v>12.8</v>
      </c>
      <c r="AK37" s="50">
        <v>13.8</v>
      </c>
      <c r="AL37" s="176">
        <v>14.34</v>
      </c>
      <c r="AM37" s="252"/>
    </row>
    <row r="38" spans="1:39" s="71" customFormat="1" x14ac:dyDescent="0.25">
      <c r="A38" s="102"/>
      <c r="B38" s="102"/>
      <c r="C38" s="103"/>
      <c r="D38" s="70"/>
      <c r="E38" s="70"/>
      <c r="F38" s="70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62"/>
      <c r="AM38" s="254"/>
    </row>
    <row r="39" spans="1:39" x14ac:dyDescent="0.25">
      <c r="A39" s="9" t="s">
        <v>1058</v>
      </c>
      <c r="B39" s="9" t="s">
        <v>1059</v>
      </c>
      <c r="C39" s="14" t="s">
        <v>1060</v>
      </c>
      <c r="D39" s="6"/>
      <c r="E39" s="6"/>
      <c r="F39" s="6"/>
      <c r="G39" s="50">
        <v>2</v>
      </c>
      <c r="H39" s="50">
        <v>2</v>
      </c>
      <c r="I39" s="50">
        <v>2</v>
      </c>
      <c r="J39" s="50">
        <v>2</v>
      </c>
      <c r="K39" s="50">
        <v>2</v>
      </c>
      <c r="L39" s="50">
        <v>2</v>
      </c>
      <c r="M39" s="50">
        <v>2</v>
      </c>
      <c r="N39" s="50">
        <v>2</v>
      </c>
      <c r="O39" s="50">
        <v>2</v>
      </c>
      <c r="P39" s="50">
        <v>3</v>
      </c>
      <c r="Q39" s="50">
        <v>3.5</v>
      </c>
      <c r="R39" s="50">
        <v>4</v>
      </c>
      <c r="S39" s="50">
        <v>6</v>
      </c>
      <c r="T39" s="50">
        <v>6</v>
      </c>
      <c r="U39" s="50">
        <v>7.5</v>
      </c>
      <c r="V39" s="50">
        <v>8</v>
      </c>
      <c r="W39" s="50">
        <v>9</v>
      </c>
      <c r="X39" s="50">
        <v>13</v>
      </c>
      <c r="Y39" s="50">
        <v>15</v>
      </c>
      <c r="Z39" s="50">
        <v>18</v>
      </c>
      <c r="AA39" s="50">
        <v>25</v>
      </c>
      <c r="AB39" s="50">
        <v>28</v>
      </c>
      <c r="AC39" s="50">
        <v>33</v>
      </c>
      <c r="AD39" s="50">
        <v>37</v>
      </c>
      <c r="AE39" s="50">
        <v>41</v>
      </c>
      <c r="AF39" s="50">
        <v>45</v>
      </c>
      <c r="AG39" s="50">
        <v>49</v>
      </c>
      <c r="AH39" s="50">
        <v>52</v>
      </c>
      <c r="AI39" s="50">
        <v>57</v>
      </c>
      <c r="AJ39" s="50">
        <v>60</v>
      </c>
      <c r="AK39" s="50">
        <v>64</v>
      </c>
      <c r="AL39" s="176">
        <v>71</v>
      </c>
      <c r="AM39" s="252"/>
    </row>
    <row r="40" spans="1:39" s="71" customFormat="1" x14ac:dyDescent="0.25">
      <c r="A40" s="102"/>
      <c r="B40" s="102"/>
      <c r="C40" s="103"/>
      <c r="D40" s="70"/>
      <c r="E40" s="70"/>
      <c r="F40" s="70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62"/>
      <c r="AM40" s="254"/>
    </row>
    <row r="41" spans="1:39" x14ac:dyDescent="0.25">
      <c r="A41" s="9" t="s">
        <v>1061</v>
      </c>
      <c r="B41" s="9" t="s">
        <v>1062</v>
      </c>
      <c r="C41" s="14" t="s">
        <v>1063</v>
      </c>
      <c r="D41" s="6"/>
      <c r="E41" s="6"/>
      <c r="F41" s="6"/>
      <c r="G41" s="187"/>
      <c r="H41" s="187"/>
      <c r="I41" s="187"/>
      <c r="J41" s="187"/>
      <c r="K41" s="50">
        <v>10</v>
      </c>
      <c r="L41" s="50">
        <v>10</v>
      </c>
      <c r="M41" s="50">
        <v>10</v>
      </c>
      <c r="N41" s="50">
        <v>10</v>
      </c>
      <c r="O41" s="50">
        <v>11</v>
      </c>
      <c r="P41" s="50">
        <v>12</v>
      </c>
      <c r="Q41" s="50">
        <v>12</v>
      </c>
      <c r="R41" s="50">
        <v>12</v>
      </c>
      <c r="S41" s="50">
        <v>14</v>
      </c>
      <c r="T41" s="50">
        <v>16</v>
      </c>
      <c r="U41" s="50">
        <v>19</v>
      </c>
      <c r="V41" s="50">
        <v>19</v>
      </c>
      <c r="W41" s="50">
        <v>19</v>
      </c>
      <c r="X41" s="50">
        <v>19</v>
      </c>
      <c r="Y41" s="50">
        <v>19</v>
      </c>
      <c r="Z41" s="50">
        <v>22</v>
      </c>
      <c r="AA41" s="50">
        <v>22</v>
      </c>
      <c r="AB41" s="50">
        <v>22</v>
      </c>
      <c r="AC41" s="50">
        <v>22</v>
      </c>
      <c r="AD41" s="50">
        <v>22.5</v>
      </c>
      <c r="AE41" s="50">
        <v>23</v>
      </c>
      <c r="AF41" s="50">
        <v>24</v>
      </c>
      <c r="AG41" s="50">
        <v>24</v>
      </c>
      <c r="AH41" s="50">
        <v>25</v>
      </c>
      <c r="AI41" s="50">
        <v>26</v>
      </c>
      <c r="AJ41" s="50">
        <v>27</v>
      </c>
      <c r="AK41" s="50">
        <v>29</v>
      </c>
      <c r="AL41" s="176">
        <v>29</v>
      </c>
      <c r="AM41" s="252"/>
    </row>
    <row r="42" spans="1:39" s="71" customFormat="1" x14ac:dyDescent="0.25">
      <c r="A42" s="102"/>
      <c r="B42" s="102"/>
      <c r="C42" s="103"/>
      <c r="D42" s="70"/>
      <c r="E42" s="70"/>
      <c r="F42" s="70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254"/>
      <c r="AL42" s="262"/>
      <c r="AM42" s="254"/>
    </row>
    <row r="43" spans="1:39" x14ac:dyDescent="0.25">
      <c r="A43" s="8" t="s">
        <v>1064</v>
      </c>
      <c r="B43" s="8" t="s">
        <v>1065</v>
      </c>
      <c r="C43" s="13" t="s">
        <v>1066</v>
      </c>
      <c r="D43" s="1"/>
      <c r="E43" s="1"/>
      <c r="F43" s="1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6"/>
      <c r="AK43" s="256"/>
      <c r="AL43" s="272"/>
      <c r="AM43" s="252"/>
    </row>
    <row r="44" spans="1:39" s="71" customFormat="1" x14ac:dyDescent="0.25">
      <c r="A44" s="102"/>
      <c r="B44" s="102"/>
      <c r="C44" s="103"/>
      <c r="D44" s="70"/>
      <c r="E44" s="70"/>
      <c r="F44" s="70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62"/>
      <c r="AM44" s="254"/>
    </row>
    <row r="45" spans="1:39" x14ac:dyDescent="0.25">
      <c r="A45" s="9" t="s">
        <v>1067</v>
      </c>
      <c r="B45" s="9" t="s">
        <v>1068</v>
      </c>
      <c r="C45" s="14" t="s">
        <v>1069</v>
      </c>
      <c r="D45" s="6"/>
      <c r="E45" s="6"/>
      <c r="F45" s="6"/>
      <c r="G45" s="50">
        <v>0.35199999999999998</v>
      </c>
      <c r="H45" s="50">
        <v>0.77300000000000002</v>
      </c>
      <c r="I45" s="50">
        <v>0.77300000000000002</v>
      </c>
      <c r="J45" s="50">
        <v>0.77300000000000002</v>
      </c>
      <c r="K45" s="50">
        <v>0.77300000000000002</v>
      </c>
      <c r="L45" s="50">
        <v>1.294</v>
      </c>
      <c r="M45" s="50">
        <v>2.0459999999999998</v>
      </c>
      <c r="N45" s="50">
        <v>2.6909999999999998</v>
      </c>
      <c r="O45" s="50">
        <v>3.5449999999999999</v>
      </c>
      <c r="P45" s="50">
        <v>4.4470000000000001</v>
      </c>
      <c r="Q45" s="50">
        <v>5.9889999999999999</v>
      </c>
      <c r="R45" s="50">
        <v>7.6539999999999999</v>
      </c>
      <c r="S45" s="50">
        <v>9.1780000000000008</v>
      </c>
      <c r="T45" s="50">
        <v>11.606</v>
      </c>
      <c r="U45" s="50">
        <v>14.590999999999999</v>
      </c>
      <c r="V45" s="50">
        <v>17.466000000000001</v>
      </c>
      <c r="W45" s="50">
        <v>20.222000000000001</v>
      </c>
      <c r="X45" s="50">
        <v>22.745000000000001</v>
      </c>
      <c r="Y45" s="50">
        <v>25.196999999999999</v>
      </c>
      <c r="Z45" s="50">
        <v>26.398</v>
      </c>
      <c r="AA45" s="50">
        <v>27.94</v>
      </c>
      <c r="AB45" s="50">
        <v>29.065000000000001</v>
      </c>
      <c r="AC45" s="50">
        <v>30.628</v>
      </c>
      <c r="AD45" s="50">
        <v>32.07</v>
      </c>
      <c r="AE45" s="50">
        <v>33.195</v>
      </c>
      <c r="AF45" s="50">
        <v>34.451000000000001</v>
      </c>
      <c r="AG45" s="50">
        <v>35.847000000000001</v>
      </c>
      <c r="AH45" s="50">
        <v>37.298999999999999</v>
      </c>
      <c r="AI45" s="50">
        <v>38.951000000000001</v>
      </c>
      <c r="AJ45" s="50">
        <v>40.802999999999997</v>
      </c>
      <c r="AK45" s="50">
        <v>42.234999999999999</v>
      </c>
      <c r="AL45" s="176">
        <v>43.816000000000003</v>
      </c>
      <c r="AM45" s="252"/>
    </row>
    <row r="46" spans="1:39" s="71" customFormat="1" x14ac:dyDescent="0.25">
      <c r="A46" s="102"/>
      <c r="B46" s="102"/>
      <c r="C46" s="103"/>
      <c r="D46" s="70"/>
      <c r="E46" s="70"/>
      <c r="F46" s="70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62"/>
      <c r="AM46" s="254"/>
    </row>
    <row r="47" spans="1:39" x14ac:dyDescent="0.25">
      <c r="A47" s="8" t="s">
        <v>1070</v>
      </c>
      <c r="B47" s="11" t="s">
        <v>1071</v>
      </c>
      <c r="C47" s="13" t="s">
        <v>1072</v>
      </c>
      <c r="D47" s="1"/>
      <c r="E47" s="1"/>
      <c r="F47" s="1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56"/>
      <c r="AE47" s="256"/>
      <c r="AF47" s="256"/>
      <c r="AG47" s="256"/>
      <c r="AH47" s="256"/>
      <c r="AI47" s="256"/>
      <c r="AJ47" s="256"/>
      <c r="AK47" s="256"/>
      <c r="AL47" s="272"/>
      <c r="AM47" s="252"/>
    </row>
    <row r="48" spans="1:39" s="71" customFormat="1" x14ac:dyDescent="0.25">
      <c r="A48" s="102"/>
      <c r="B48" s="102"/>
      <c r="C48" s="103"/>
      <c r="D48" s="70"/>
      <c r="E48" s="70"/>
      <c r="F48" s="70"/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254"/>
      <c r="AK48" s="254"/>
      <c r="AL48" s="262"/>
      <c r="AM48" s="254"/>
    </row>
    <row r="49" spans="1:39" ht="51.75" customHeight="1" x14ac:dyDescent="0.25">
      <c r="A49" s="9" t="s">
        <v>1073</v>
      </c>
      <c r="B49" s="9" t="s">
        <v>1074</v>
      </c>
      <c r="C49" s="14" t="s">
        <v>1075</v>
      </c>
      <c r="D49" s="1"/>
      <c r="E49" s="6"/>
      <c r="F49" s="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  <c r="AL49" s="272"/>
      <c r="AM49" s="252"/>
    </row>
    <row r="50" spans="1:39" s="71" customFormat="1" x14ac:dyDescent="0.25">
      <c r="A50" s="102"/>
      <c r="B50" s="102"/>
      <c r="C50" s="103"/>
      <c r="D50" s="70"/>
      <c r="E50" s="70"/>
      <c r="F50" s="70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62"/>
      <c r="AM50" s="254"/>
    </row>
    <row r="51" spans="1:39" x14ac:dyDescent="0.25">
      <c r="A51" s="8" t="s">
        <v>1076</v>
      </c>
      <c r="B51" s="11" t="s">
        <v>1077</v>
      </c>
      <c r="C51" s="13" t="s">
        <v>1078</v>
      </c>
      <c r="D51" s="1"/>
      <c r="E51" s="1"/>
      <c r="F51" s="1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  <c r="AG51" s="256"/>
      <c r="AH51" s="256"/>
      <c r="AI51" s="256"/>
      <c r="AJ51" s="256"/>
      <c r="AK51" s="256"/>
      <c r="AL51" s="272"/>
      <c r="AM51" s="252"/>
    </row>
    <row r="52" spans="1:39" s="71" customFormat="1" x14ac:dyDescent="0.25">
      <c r="A52" s="102"/>
      <c r="B52" s="102"/>
      <c r="C52" s="103"/>
      <c r="D52" s="70"/>
      <c r="E52" s="70"/>
      <c r="F52" s="70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62"/>
      <c r="AM52" s="254"/>
    </row>
    <row r="53" spans="1:39" x14ac:dyDescent="0.25">
      <c r="A53" s="9" t="s">
        <v>1079</v>
      </c>
      <c r="B53" s="9" t="s">
        <v>1080</v>
      </c>
      <c r="C53" s="14" t="s">
        <v>1081</v>
      </c>
      <c r="D53" s="6"/>
      <c r="E53" s="6"/>
      <c r="F53" s="6"/>
      <c r="G53" s="187"/>
      <c r="H53" s="187"/>
      <c r="I53" s="187"/>
      <c r="J53" s="187"/>
      <c r="K53" s="187"/>
      <c r="L53" s="187"/>
      <c r="M53" s="187"/>
      <c r="N53" s="187"/>
      <c r="O53" s="50">
        <v>7</v>
      </c>
      <c r="P53" s="50">
        <v>10</v>
      </c>
      <c r="Q53" s="50">
        <v>10</v>
      </c>
      <c r="R53" s="50">
        <v>12</v>
      </c>
      <c r="S53" s="50">
        <v>12</v>
      </c>
      <c r="T53" s="50">
        <v>13</v>
      </c>
      <c r="U53" s="50">
        <v>13</v>
      </c>
      <c r="V53" s="50">
        <v>13</v>
      </c>
      <c r="W53" s="50">
        <v>18</v>
      </c>
      <c r="X53" s="50">
        <v>18</v>
      </c>
      <c r="Y53" s="50">
        <v>18</v>
      </c>
      <c r="Z53" s="50">
        <v>18</v>
      </c>
      <c r="AA53" s="50">
        <v>25</v>
      </c>
      <c r="AB53" s="50">
        <v>25</v>
      </c>
      <c r="AC53" s="50">
        <v>35</v>
      </c>
      <c r="AD53" s="50">
        <v>35</v>
      </c>
      <c r="AE53" s="50">
        <v>35</v>
      </c>
      <c r="AF53" s="50">
        <v>45</v>
      </c>
      <c r="AG53" s="50">
        <v>53</v>
      </c>
      <c r="AH53" s="50">
        <v>65</v>
      </c>
      <c r="AI53" s="50">
        <v>74</v>
      </c>
      <c r="AJ53" s="50">
        <v>82</v>
      </c>
      <c r="AK53" s="50">
        <v>92</v>
      </c>
      <c r="AL53" s="176">
        <v>92</v>
      </c>
      <c r="AM53" s="252"/>
    </row>
    <row r="54" spans="1:39" s="71" customFormat="1" x14ac:dyDescent="0.25">
      <c r="A54" s="102"/>
      <c r="B54" s="102"/>
      <c r="C54" s="103"/>
      <c r="D54" s="70"/>
      <c r="E54" s="70"/>
      <c r="F54" s="70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62"/>
      <c r="AM54" s="254"/>
    </row>
    <row r="55" spans="1:39" x14ac:dyDescent="0.25">
      <c r="A55" s="9" t="s">
        <v>1082</v>
      </c>
      <c r="B55" s="9" t="s">
        <v>1083</v>
      </c>
      <c r="C55" s="14" t="s">
        <v>1084</v>
      </c>
      <c r="D55" s="6"/>
      <c r="E55" s="6"/>
      <c r="F55" s="6"/>
      <c r="G55" s="50">
        <v>3</v>
      </c>
      <c r="H55" s="50">
        <v>5</v>
      </c>
      <c r="I55" s="50">
        <v>5</v>
      </c>
      <c r="J55" s="50">
        <v>5</v>
      </c>
      <c r="K55" s="50">
        <v>5</v>
      </c>
      <c r="L55" s="50">
        <v>5</v>
      </c>
      <c r="M55" s="50">
        <v>5</v>
      </c>
      <c r="N55" s="50">
        <v>5</v>
      </c>
      <c r="O55" s="50">
        <v>5.5</v>
      </c>
      <c r="P55" s="50">
        <v>5.5</v>
      </c>
      <c r="Q55" s="50">
        <v>6</v>
      </c>
      <c r="R55" s="50">
        <v>6.5</v>
      </c>
      <c r="S55" s="50">
        <v>7</v>
      </c>
      <c r="T55" s="50">
        <v>7</v>
      </c>
      <c r="U55" s="50">
        <v>7.5</v>
      </c>
      <c r="V55" s="50">
        <v>7.5</v>
      </c>
      <c r="W55" s="50">
        <v>8</v>
      </c>
      <c r="X55" s="50">
        <v>12</v>
      </c>
      <c r="Y55" s="50">
        <v>14</v>
      </c>
      <c r="Z55" s="50">
        <v>14</v>
      </c>
      <c r="AA55" s="50">
        <v>14</v>
      </c>
      <c r="AB55" s="50">
        <v>18</v>
      </c>
      <c r="AC55" s="50">
        <v>23</v>
      </c>
      <c r="AD55" s="50">
        <v>23</v>
      </c>
      <c r="AE55" s="50">
        <v>23</v>
      </c>
      <c r="AF55" s="50">
        <v>23</v>
      </c>
      <c r="AG55" s="50">
        <v>23</v>
      </c>
      <c r="AH55" s="50">
        <v>23</v>
      </c>
      <c r="AI55" s="50">
        <v>23</v>
      </c>
      <c r="AJ55" s="50">
        <v>23</v>
      </c>
      <c r="AK55" s="50">
        <v>27</v>
      </c>
      <c r="AL55" s="176">
        <v>30</v>
      </c>
      <c r="AM55" s="252"/>
    </row>
    <row r="56" spans="1:39" s="71" customFormat="1" x14ac:dyDescent="0.25">
      <c r="A56" s="102"/>
      <c r="B56" s="102"/>
      <c r="C56" s="103"/>
      <c r="D56" s="70"/>
      <c r="E56" s="70"/>
      <c r="F56" s="70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62"/>
      <c r="AM56" s="254"/>
    </row>
    <row r="57" spans="1:39" ht="28.5" x14ac:dyDescent="0.25">
      <c r="A57" s="9" t="s">
        <v>1085</v>
      </c>
      <c r="B57" s="9" t="s">
        <v>1783</v>
      </c>
      <c r="C57" s="14" t="s">
        <v>1086</v>
      </c>
      <c r="D57" s="6"/>
      <c r="E57" s="6"/>
      <c r="F57" s="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  <c r="AG57" s="256"/>
      <c r="AH57" s="256"/>
      <c r="AI57" s="256"/>
      <c r="AJ57" s="256"/>
      <c r="AK57" s="256"/>
      <c r="AL57" s="176">
        <v>43</v>
      </c>
      <c r="AM57" s="252"/>
    </row>
    <row r="58" spans="1:39" s="71" customFormat="1" x14ac:dyDescent="0.25">
      <c r="A58" s="102"/>
      <c r="B58" s="102"/>
      <c r="C58" s="103"/>
      <c r="D58" s="70"/>
      <c r="E58" s="70"/>
      <c r="F58" s="70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62"/>
      <c r="AM58" s="254"/>
    </row>
    <row r="59" spans="1:39" x14ac:dyDescent="0.25">
      <c r="A59" s="9" t="s">
        <v>1087</v>
      </c>
      <c r="B59" s="9" t="s">
        <v>1088</v>
      </c>
      <c r="C59" s="14" t="s">
        <v>1089</v>
      </c>
      <c r="D59" s="6"/>
      <c r="E59" s="6"/>
      <c r="F59" s="6"/>
      <c r="G59" s="187"/>
      <c r="H59" s="187"/>
      <c r="I59" s="187"/>
      <c r="J59" s="187"/>
      <c r="K59" s="50">
        <v>4.2699999999999996</v>
      </c>
      <c r="L59" s="50">
        <v>4.2699999999999996</v>
      </c>
      <c r="M59" s="50">
        <v>4.2699999999999996</v>
      </c>
      <c r="N59" s="50">
        <v>4.2699999999999996</v>
      </c>
      <c r="O59" s="50">
        <v>4.2699999999999996</v>
      </c>
      <c r="P59" s="50">
        <v>4.2699999999999996</v>
      </c>
      <c r="Q59" s="50">
        <v>4.2699999999999996</v>
      </c>
      <c r="R59" s="50">
        <f>4.27+0.8</f>
        <v>5.0699999999999994</v>
      </c>
      <c r="S59" s="50">
        <v>5.07</v>
      </c>
      <c r="T59" s="50">
        <f>4.27+1.85</f>
        <v>6.1199999999999992</v>
      </c>
      <c r="U59" s="50">
        <f t="shared" ref="U59:V59" si="0">4.27+1.85</f>
        <v>6.1199999999999992</v>
      </c>
      <c r="V59" s="50">
        <f t="shared" si="0"/>
        <v>6.1199999999999992</v>
      </c>
      <c r="W59" s="50">
        <f>4.27+3.85</f>
        <v>8.1199999999999992</v>
      </c>
      <c r="X59" s="50">
        <f t="shared" ref="X59:Z59" si="1">4.27+3.85</f>
        <v>8.1199999999999992</v>
      </c>
      <c r="Y59" s="50">
        <f t="shared" si="1"/>
        <v>8.1199999999999992</v>
      </c>
      <c r="Z59" s="50">
        <f t="shared" si="1"/>
        <v>8.1199999999999992</v>
      </c>
      <c r="AA59" s="50">
        <f>4.27+7.05</f>
        <v>11.32</v>
      </c>
      <c r="AB59" s="50">
        <f>4.27+7.15</f>
        <v>11.42</v>
      </c>
      <c r="AC59" s="50">
        <f>4.27+7.2</f>
        <v>11.469999999999999</v>
      </c>
      <c r="AD59" s="50">
        <f>4.27+8.25</f>
        <v>12.52</v>
      </c>
      <c r="AE59" s="50">
        <f>4.27+8.45</f>
        <v>12.719999999999999</v>
      </c>
      <c r="AF59" s="50">
        <f>4.27+8.5</f>
        <v>12.77</v>
      </c>
      <c r="AG59" s="50">
        <f>4.27+8.95</f>
        <v>13.219999999999999</v>
      </c>
      <c r="AH59" s="50">
        <f>4.27+9.31</f>
        <v>13.58</v>
      </c>
      <c r="AI59" s="50">
        <f>4.27+9.68</f>
        <v>13.95</v>
      </c>
      <c r="AJ59" s="50">
        <f>4.27+11.53</f>
        <v>15.799999999999999</v>
      </c>
      <c r="AK59" s="50">
        <f>4.27+26.83</f>
        <v>31.099999999999998</v>
      </c>
      <c r="AL59" s="176">
        <f>0.3+AK59</f>
        <v>31.4</v>
      </c>
      <c r="AM59" s="252"/>
    </row>
    <row r="60" spans="1:39" s="71" customFormat="1" x14ac:dyDescent="0.25">
      <c r="A60" s="102"/>
      <c r="B60" s="102"/>
      <c r="C60" s="103"/>
      <c r="D60" s="70"/>
      <c r="E60" s="70"/>
      <c r="F60" s="70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4"/>
      <c r="AK60" s="254"/>
      <c r="AL60" s="262"/>
      <c r="AM60" s="254"/>
    </row>
    <row r="61" spans="1:39" x14ac:dyDescent="0.25">
      <c r="A61" s="9" t="s">
        <v>1090</v>
      </c>
      <c r="B61" s="9" t="s">
        <v>1091</v>
      </c>
      <c r="C61" s="14" t="s">
        <v>1092</v>
      </c>
      <c r="D61" s="6"/>
      <c r="E61" s="6"/>
      <c r="F61" s="6"/>
      <c r="G61" s="50">
        <v>0.5</v>
      </c>
      <c r="H61" s="50">
        <v>0.5</v>
      </c>
      <c r="I61" s="50">
        <v>0.5</v>
      </c>
      <c r="J61" s="50">
        <v>0.5</v>
      </c>
      <c r="K61" s="50">
        <v>0.5</v>
      </c>
      <c r="L61" s="50">
        <v>0.5</v>
      </c>
      <c r="M61" s="50">
        <v>0.5</v>
      </c>
      <c r="N61" s="50">
        <v>0.5</v>
      </c>
      <c r="O61" s="50">
        <v>0.5</v>
      </c>
      <c r="P61" s="50">
        <v>18.57</v>
      </c>
      <c r="Q61" s="50">
        <v>19.579999999999998</v>
      </c>
      <c r="R61" s="50">
        <v>19.579999999999998</v>
      </c>
      <c r="S61" s="50">
        <v>19.579999999999998</v>
      </c>
      <c r="T61" s="50">
        <v>20.350000000000001</v>
      </c>
      <c r="U61" s="50">
        <v>20.350000000000001</v>
      </c>
      <c r="V61" s="50">
        <v>20.55</v>
      </c>
      <c r="W61" s="50">
        <v>20.55</v>
      </c>
      <c r="X61" s="50">
        <v>20.55</v>
      </c>
      <c r="Y61" s="50">
        <v>20.55</v>
      </c>
      <c r="Z61" s="50">
        <v>20.55</v>
      </c>
      <c r="AA61" s="50">
        <v>20.55</v>
      </c>
      <c r="AB61" s="50">
        <v>20.55</v>
      </c>
      <c r="AC61" s="50">
        <v>20.55</v>
      </c>
      <c r="AD61" s="50">
        <v>20.55</v>
      </c>
      <c r="AE61" s="50">
        <v>20.55</v>
      </c>
      <c r="AF61" s="50">
        <v>23.33</v>
      </c>
      <c r="AG61" s="50">
        <v>23.33</v>
      </c>
      <c r="AH61" s="50">
        <v>23.33</v>
      </c>
      <c r="AI61" s="50">
        <v>23.33</v>
      </c>
      <c r="AJ61" s="50">
        <v>23.33</v>
      </c>
      <c r="AK61" s="50">
        <v>23.33</v>
      </c>
      <c r="AL61" s="176">
        <v>23.33</v>
      </c>
      <c r="AM61" s="252"/>
    </row>
    <row r="62" spans="1:39" s="71" customFormat="1" x14ac:dyDescent="0.25">
      <c r="A62" s="102"/>
      <c r="B62" s="102"/>
      <c r="C62" s="103"/>
      <c r="D62" s="70"/>
      <c r="E62" s="70"/>
      <c r="F62" s="70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  <c r="AA62" s="254"/>
      <c r="AB62" s="254"/>
      <c r="AC62" s="254"/>
      <c r="AD62" s="254"/>
      <c r="AE62" s="254"/>
      <c r="AF62" s="254"/>
      <c r="AG62" s="254"/>
      <c r="AH62" s="254"/>
      <c r="AI62" s="254"/>
      <c r="AJ62" s="254"/>
      <c r="AK62" s="254"/>
      <c r="AL62" s="262"/>
      <c r="AM62" s="254"/>
    </row>
    <row r="63" spans="1:39" x14ac:dyDescent="0.25">
      <c r="A63" s="9" t="s">
        <v>1093</v>
      </c>
      <c r="B63" s="9" t="s">
        <v>1094</v>
      </c>
      <c r="C63" s="14" t="s">
        <v>1095</v>
      </c>
      <c r="D63" s="6"/>
      <c r="E63" s="6"/>
      <c r="F63" s="6"/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  <c r="U63" s="50">
        <v>0</v>
      </c>
      <c r="V63" s="50">
        <v>0.35</v>
      </c>
      <c r="W63" s="50">
        <v>0.35</v>
      </c>
      <c r="X63" s="50">
        <v>0.35</v>
      </c>
      <c r="Y63" s="50">
        <v>0.35</v>
      </c>
      <c r="Z63" s="50">
        <v>0.35</v>
      </c>
      <c r="AA63" s="50">
        <v>0.35</v>
      </c>
      <c r="AB63" s="50">
        <v>0.48</v>
      </c>
      <c r="AC63" s="50">
        <v>0.82</v>
      </c>
      <c r="AD63" s="50">
        <v>0.82</v>
      </c>
      <c r="AE63" s="50">
        <v>0.82</v>
      </c>
      <c r="AF63" s="50">
        <v>0.82</v>
      </c>
      <c r="AG63" s="50">
        <v>0.82</v>
      </c>
      <c r="AH63" s="50">
        <v>0.82</v>
      </c>
      <c r="AI63" s="50">
        <v>0.82</v>
      </c>
      <c r="AJ63" s="50">
        <v>0.82</v>
      </c>
      <c r="AK63" s="50">
        <v>0.82</v>
      </c>
      <c r="AL63" s="176">
        <v>0.82</v>
      </c>
      <c r="AM63" s="252"/>
    </row>
    <row r="64" spans="1:39" s="71" customFormat="1" x14ac:dyDescent="0.25">
      <c r="A64" s="102"/>
      <c r="B64" s="102"/>
      <c r="C64" s="103"/>
      <c r="D64" s="70"/>
      <c r="E64" s="70"/>
      <c r="F64" s="70"/>
      <c r="G64" s="254"/>
      <c r="H64" s="254"/>
      <c r="I64" s="254"/>
      <c r="J64" s="254"/>
      <c r="K64" s="254"/>
      <c r="L64" s="254"/>
      <c r="M64" s="254"/>
      <c r="N64" s="254"/>
      <c r="O64" s="254"/>
      <c r="P64" s="254"/>
      <c r="Q64" s="254"/>
      <c r="R64" s="254"/>
      <c r="S64" s="254"/>
      <c r="T64" s="254"/>
      <c r="U64" s="254"/>
      <c r="V64" s="254"/>
      <c r="W64" s="254"/>
      <c r="X64" s="254"/>
      <c r="Y64" s="254"/>
      <c r="Z64" s="254"/>
      <c r="AA64" s="254"/>
      <c r="AB64" s="254"/>
      <c r="AC64" s="254"/>
      <c r="AD64" s="254"/>
      <c r="AE64" s="254"/>
      <c r="AF64" s="254"/>
      <c r="AG64" s="254"/>
      <c r="AH64" s="254"/>
      <c r="AI64" s="254"/>
      <c r="AJ64" s="254"/>
      <c r="AK64" s="254"/>
      <c r="AL64" s="262"/>
      <c r="AM64" s="254"/>
    </row>
    <row r="65" spans="1:39" x14ac:dyDescent="0.25">
      <c r="A65" s="8" t="s">
        <v>1699</v>
      </c>
      <c r="B65" s="58" t="s">
        <v>1096</v>
      </c>
      <c r="C65" s="14" t="s">
        <v>1097</v>
      </c>
      <c r="D65" s="1"/>
      <c r="E65" s="6"/>
      <c r="F65" s="6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50">
        <v>101.955</v>
      </c>
      <c r="AL65" s="251"/>
      <c r="AM65" s="252"/>
    </row>
    <row r="66" spans="1:39" s="71" customFormat="1" x14ac:dyDescent="0.25">
      <c r="A66" s="102"/>
      <c r="B66" s="102"/>
      <c r="C66" s="103"/>
      <c r="D66" s="70"/>
      <c r="E66" s="70"/>
      <c r="F66" s="70"/>
      <c r="G66" s="254"/>
      <c r="H66" s="254"/>
      <c r="I66" s="254"/>
      <c r="J66" s="254"/>
      <c r="K66" s="254"/>
      <c r="L66" s="254"/>
      <c r="M66" s="254"/>
      <c r="N66" s="254"/>
      <c r="O66" s="254"/>
      <c r="P66" s="254"/>
      <c r="Q66" s="254"/>
      <c r="R66" s="254"/>
      <c r="S66" s="254"/>
      <c r="T66" s="254"/>
      <c r="U66" s="254"/>
      <c r="V66" s="254"/>
      <c r="W66" s="254"/>
      <c r="X66" s="254"/>
      <c r="Y66" s="254"/>
      <c r="Z66" s="254"/>
      <c r="AA66" s="254"/>
      <c r="AB66" s="254"/>
      <c r="AC66" s="254"/>
      <c r="AD66" s="254"/>
      <c r="AE66" s="254"/>
      <c r="AF66" s="254"/>
      <c r="AG66" s="254"/>
      <c r="AH66" s="254"/>
      <c r="AI66" s="254"/>
      <c r="AJ66" s="254"/>
      <c r="AK66" s="254"/>
      <c r="AL66" s="262"/>
      <c r="AM66" s="254"/>
    </row>
    <row r="67" spans="1:39" x14ac:dyDescent="0.25">
      <c r="A67" s="9" t="s">
        <v>1098</v>
      </c>
      <c r="B67" s="9" t="s">
        <v>1099</v>
      </c>
      <c r="C67" s="14" t="s">
        <v>1100</v>
      </c>
      <c r="D67" s="6"/>
      <c r="E67" s="6"/>
      <c r="F67" s="6"/>
      <c r="G67" s="256"/>
      <c r="H67" s="256"/>
      <c r="I67" s="256"/>
      <c r="J67" s="256"/>
      <c r="K67" s="256"/>
      <c r="L67" s="256"/>
      <c r="M67" s="256"/>
      <c r="N67" s="256"/>
      <c r="O67" s="256"/>
      <c r="P67" s="256"/>
      <c r="Q67" s="256"/>
      <c r="R67" s="256"/>
      <c r="S67" s="256"/>
      <c r="T67" s="256"/>
      <c r="U67" s="256"/>
      <c r="V67" s="256"/>
      <c r="W67" s="256"/>
      <c r="X67" s="256"/>
      <c r="Y67" s="256"/>
      <c r="Z67" s="256"/>
      <c r="AA67" s="256"/>
      <c r="AB67" s="256"/>
      <c r="AC67" s="256"/>
      <c r="AD67" s="256"/>
      <c r="AE67" s="256"/>
      <c r="AF67" s="256"/>
      <c r="AG67" s="256"/>
      <c r="AH67" s="256"/>
      <c r="AI67" s="256"/>
      <c r="AJ67" s="256"/>
      <c r="AK67" s="256"/>
      <c r="AL67" s="272"/>
      <c r="AM67" s="252"/>
    </row>
    <row r="68" spans="1:39" s="71" customFormat="1" x14ac:dyDescent="0.25">
      <c r="A68" s="102"/>
      <c r="B68" s="102"/>
      <c r="C68" s="103"/>
      <c r="D68" s="70"/>
      <c r="E68" s="70"/>
      <c r="F68" s="70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4"/>
      <c r="S68" s="254"/>
      <c r="T68" s="254"/>
      <c r="U68" s="254"/>
      <c r="V68" s="254"/>
      <c r="W68" s="254"/>
      <c r="X68" s="254"/>
      <c r="Y68" s="254"/>
      <c r="Z68" s="254"/>
      <c r="AA68" s="254"/>
      <c r="AB68" s="254"/>
      <c r="AC68" s="254"/>
      <c r="AD68" s="254"/>
      <c r="AE68" s="254"/>
      <c r="AF68" s="254"/>
      <c r="AG68" s="254"/>
      <c r="AH68" s="254"/>
      <c r="AI68" s="254"/>
      <c r="AJ68" s="254"/>
      <c r="AK68" s="254"/>
      <c r="AL68" s="262"/>
      <c r="AM68" s="254"/>
    </row>
    <row r="69" spans="1:39" x14ac:dyDescent="0.25">
      <c r="A69" s="9" t="s">
        <v>1698</v>
      </c>
      <c r="B69" s="9" t="s">
        <v>1101</v>
      </c>
      <c r="C69" s="14" t="s">
        <v>1102</v>
      </c>
      <c r="D69" s="6"/>
      <c r="E69" s="6"/>
      <c r="F69" s="6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187"/>
      <c r="U69" s="187"/>
      <c r="V69" s="187"/>
      <c r="W69" s="187"/>
      <c r="X69" s="187"/>
      <c r="Y69" s="187"/>
      <c r="Z69" s="187"/>
      <c r="AA69" s="187"/>
      <c r="AB69" s="187"/>
      <c r="AC69" s="187"/>
      <c r="AD69" s="187"/>
      <c r="AE69" s="187"/>
      <c r="AF69" s="187"/>
      <c r="AG69" s="187"/>
      <c r="AH69" s="187"/>
      <c r="AI69" s="187"/>
      <c r="AJ69" s="187"/>
      <c r="AK69" s="187"/>
      <c r="AL69" s="176">
        <v>408.08</v>
      </c>
      <c r="AM69" s="252"/>
    </row>
    <row r="70" spans="1:39" s="71" customFormat="1" x14ac:dyDescent="0.25">
      <c r="A70" s="102"/>
      <c r="B70" s="102"/>
      <c r="C70" s="103"/>
      <c r="D70" s="70"/>
      <c r="E70" s="70"/>
      <c r="F70" s="70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4"/>
      <c r="S70" s="254"/>
      <c r="T70" s="254"/>
      <c r="U70" s="254"/>
      <c r="V70" s="254"/>
      <c r="W70" s="254"/>
      <c r="X70" s="254"/>
      <c r="Y70" s="254"/>
      <c r="Z70" s="254"/>
      <c r="AA70" s="254"/>
      <c r="AB70" s="254"/>
      <c r="AC70" s="254"/>
      <c r="AD70" s="254"/>
      <c r="AE70" s="254"/>
      <c r="AF70" s="254"/>
      <c r="AG70" s="254"/>
      <c r="AH70" s="254"/>
      <c r="AI70" s="254"/>
      <c r="AJ70" s="254"/>
      <c r="AK70" s="254"/>
      <c r="AL70" s="262"/>
      <c r="AM70" s="254"/>
    </row>
    <row r="71" spans="1:39" x14ac:dyDescent="0.25">
      <c r="A71" s="9" t="s">
        <v>1103</v>
      </c>
      <c r="B71" s="9" t="s">
        <v>1104</v>
      </c>
      <c r="C71" s="14" t="s">
        <v>1105</v>
      </c>
      <c r="D71" s="6"/>
      <c r="E71" s="6"/>
      <c r="F71" s="6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50">
        <v>4.4109999999999996</v>
      </c>
      <c r="R71" s="50">
        <v>4.5309999999999997</v>
      </c>
      <c r="S71" s="50">
        <v>4.7809999999999997</v>
      </c>
      <c r="T71" s="50">
        <v>5.0490000000000004</v>
      </c>
      <c r="U71" s="50">
        <v>5.0490000000000004</v>
      </c>
      <c r="V71" s="50">
        <v>5.1310000000000002</v>
      </c>
      <c r="W71" s="50">
        <v>6.2309999999999999</v>
      </c>
      <c r="X71" s="50">
        <v>6.4560000000000004</v>
      </c>
      <c r="Y71" s="50">
        <v>6.4560000000000004</v>
      </c>
      <c r="Z71" s="50">
        <v>6.5220000000000002</v>
      </c>
      <c r="AA71" s="50">
        <v>6.5720000000000001</v>
      </c>
      <c r="AB71" s="50">
        <v>6.7119999999999997</v>
      </c>
      <c r="AC71" s="50">
        <v>6.8689999999999998</v>
      </c>
      <c r="AD71" s="50">
        <v>7.1040000000000001</v>
      </c>
      <c r="AE71" s="50">
        <v>7.1040000000000001</v>
      </c>
      <c r="AF71" s="50">
        <v>7.2140000000000004</v>
      </c>
      <c r="AG71" s="50">
        <v>7.4640000000000004</v>
      </c>
      <c r="AH71" s="50">
        <v>7.6040000000000001</v>
      </c>
      <c r="AI71" s="50">
        <v>7.7140000000000004</v>
      </c>
      <c r="AJ71" s="50">
        <v>7.7140000000000004</v>
      </c>
      <c r="AK71" s="50">
        <v>11.053000000000001</v>
      </c>
      <c r="AL71" s="176">
        <v>11.573</v>
      </c>
      <c r="AM71" s="252"/>
    </row>
    <row r="72" spans="1:39" x14ac:dyDescent="0.25">
      <c r="G72" s="17">
        <f>SUM(G2:G71)</f>
        <v>103.495</v>
      </c>
      <c r="H72" s="17">
        <f t="shared" ref="H72:AM72" si="2">SUM(H2:H71)</f>
        <v>108.416</v>
      </c>
      <c r="I72" s="17">
        <f t="shared" si="2"/>
        <v>110.756</v>
      </c>
      <c r="J72" s="17">
        <f t="shared" si="2"/>
        <v>111.756</v>
      </c>
      <c r="K72" s="17">
        <f t="shared" si="2"/>
        <v>127.026</v>
      </c>
      <c r="L72" s="17">
        <f t="shared" si="2"/>
        <v>128.547</v>
      </c>
      <c r="M72" s="17">
        <f t="shared" si="2"/>
        <v>134.51900000000003</v>
      </c>
      <c r="N72" s="17">
        <f t="shared" si="2"/>
        <v>145.24100000000001</v>
      </c>
      <c r="O72" s="17">
        <f t="shared" si="2"/>
        <v>202.75700000000001</v>
      </c>
      <c r="P72" s="17">
        <f t="shared" si="2"/>
        <v>240.72900000000001</v>
      </c>
      <c r="Q72" s="17">
        <f t="shared" si="2"/>
        <v>260.59199999999998</v>
      </c>
      <c r="R72" s="17">
        <f t="shared" si="2"/>
        <v>286.17699999999996</v>
      </c>
      <c r="S72" s="17">
        <f t="shared" si="2"/>
        <v>306.85000000000002</v>
      </c>
      <c r="T72" s="17">
        <f t="shared" si="2"/>
        <v>330.56600000000003</v>
      </c>
      <c r="U72" s="17">
        <f t="shared" si="2"/>
        <v>353.09800000000001</v>
      </c>
      <c r="V72" s="17">
        <f t="shared" si="2"/>
        <v>367.07600000000002</v>
      </c>
      <c r="W72" s="17">
        <f t="shared" si="2"/>
        <v>395.30200000000002</v>
      </c>
      <c r="X72" s="17">
        <f t="shared" si="2"/>
        <v>416.84000000000009</v>
      </c>
      <c r="Y72" s="17">
        <f t="shared" si="2"/>
        <v>440.40600000000006</v>
      </c>
      <c r="Z72" s="17">
        <f t="shared" si="2"/>
        <v>462.94700000000006</v>
      </c>
      <c r="AA72" s="17">
        <f t="shared" si="2"/>
        <v>504.92399999999998</v>
      </c>
      <c r="AB72" s="17">
        <f t="shared" si="2"/>
        <v>534.70500000000004</v>
      </c>
      <c r="AC72" s="17">
        <f t="shared" si="2"/>
        <v>566.63600000000008</v>
      </c>
      <c r="AD72" s="17">
        <f t="shared" si="2"/>
        <v>619.5630000000001</v>
      </c>
      <c r="AE72" s="17">
        <f t="shared" si="2"/>
        <v>649.09800000000018</v>
      </c>
      <c r="AF72" s="17">
        <f t="shared" si="2"/>
        <v>680.60400000000016</v>
      </c>
      <c r="AG72" s="17">
        <f t="shared" si="2"/>
        <v>702.44500000000016</v>
      </c>
      <c r="AH72" s="17">
        <f t="shared" si="2"/>
        <v>735.42700000000002</v>
      </c>
      <c r="AI72" s="17">
        <f t="shared" si="2"/>
        <v>767.29400000000021</v>
      </c>
      <c r="AJ72" s="17">
        <f t="shared" si="2"/>
        <v>799.82</v>
      </c>
      <c r="AK72" s="17">
        <f t="shared" si="2"/>
        <v>957.78400000000011</v>
      </c>
      <c r="AL72" s="17">
        <f t="shared" si="2"/>
        <v>1344.6710000000003</v>
      </c>
      <c r="AM72" s="17">
        <f t="shared" si="2"/>
        <v>0</v>
      </c>
    </row>
    <row r="76" spans="1:39" x14ac:dyDescent="0.25">
      <c r="A76" s="38" t="s">
        <v>1834</v>
      </c>
      <c r="B76" s="36" t="s">
        <v>1677</v>
      </c>
    </row>
    <row r="77" spans="1:39" x14ac:dyDescent="0.25">
      <c r="A77" s="49"/>
      <c r="B77" s="36"/>
    </row>
    <row r="78" spans="1:39" x14ac:dyDescent="0.25">
      <c r="A78" s="10" t="s">
        <v>1835</v>
      </c>
      <c r="B78" s="36" t="s">
        <v>1672</v>
      </c>
    </row>
    <row r="79" spans="1:39" x14ac:dyDescent="0.25">
      <c r="A79" s="49"/>
      <c r="B79" s="36"/>
    </row>
    <row r="80" spans="1:39" x14ac:dyDescent="0.25">
      <c r="A80" s="39" t="s">
        <v>1836</v>
      </c>
      <c r="B80" s="36" t="s">
        <v>1673</v>
      </c>
    </row>
  </sheetData>
  <hyperlinks>
    <hyperlink ref="B17" r:id="rId1" xr:uid="{00000000-0004-0000-0D00-000000000000}"/>
    <hyperlink ref="C45" r:id="rId2" display="tel:+38523286445" xr:uid="{00000000-0004-0000-0D00-000001000000}"/>
    <hyperlink ref="B5" r:id="rId3" xr:uid="{00000000-0004-0000-0D00-000002000000}"/>
    <hyperlink ref="B7" r:id="rId4" xr:uid="{00000000-0004-0000-0D00-000003000000}"/>
    <hyperlink ref="B9" r:id="rId5" xr:uid="{00000000-0004-0000-0D00-000004000000}"/>
    <hyperlink ref="B19" r:id="rId6" xr:uid="{00000000-0004-0000-0D00-000005000000}"/>
    <hyperlink ref="B25" r:id="rId7" xr:uid="{00000000-0004-0000-0D00-000006000000}"/>
    <hyperlink ref="B31" r:id="rId8" xr:uid="{00000000-0004-0000-0D00-000007000000}"/>
    <hyperlink ref="B33" r:id="rId9" xr:uid="{00000000-0004-0000-0D00-000008000000}"/>
    <hyperlink ref="B41" r:id="rId10" xr:uid="{00000000-0004-0000-0D00-000009000000}"/>
    <hyperlink ref="B45" r:id="rId11" xr:uid="{00000000-0004-0000-0D00-00000A000000}"/>
    <hyperlink ref="B47" r:id="rId12" xr:uid="{00000000-0004-0000-0D00-00000B000000}"/>
    <hyperlink ref="B49" r:id="rId13" xr:uid="{00000000-0004-0000-0D00-00000C000000}"/>
    <hyperlink ref="B51" r:id="rId14" xr:uid="{00000000-0004-0000-0D00-00000D000000}"/>
    <hyperlink ref="B55" r:id="rId15" xr:uid="{00000000-0004-0000-0D00-00000E000000}"/>
    <hyperlink ref="B57" r:id="rId16" display="opcina-sukosan@zd.t-com.hr" xr:uid="{00000000-0004-0000-0D00-00000F000000}"/>
    <hyperlink ref="B59" r:id="rId17" xr:uid="{00000000-0004-0000-0D00-000010000000}"/>
    <hyperlink ref="B65" r:id="rId18" xr:uid="{00000000-0004-0000-0D00-000011000000}"/>
    <hyperlink ref="B67" r:id="rId19" xr:uid="{00000000-0004-0000-0D00-000012000000}"/>
    <hyperlink ref="B27" r:id="rId20" xr:uid="{00000000-0004-0000-0D00-000013000000}"/>
    <hyperlink ref="B37" r:id="rId21" xr:uid="{00000000-0004-0000-0D00-000014000000}"/>
  </hyperlinks>
  <pageMargins left="0.7" right="0.7" top="0.75" bottom="0.75" header="0.3" footer="0.3"/>
  <pageSetup paperSize="9" orientation="portrait" r:id="rId2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148"/>
  <sheetViews>
    <sheetView topLeftCell="A56" zoomScale="70" zoomScaleNormal="70" workbookViewId="0">
      <selection activeCell="A92" sqref="A92:A96"/>
    </sheetView>
  </sheetViews>
  <sheetFormatPr defaultRowHeight="14.25" x14ac:dyDescent="0.25"/>
  <cols>
    <col min="1" max="1" width="33" customWidth="1"/>
    <col min="2" max="2" width="38.42578125" hidden="1" customWidth="1"/>
    <col min="3" max="3" width="18.42578125" hidden="1" customWidth="1"/>
    <col min="4" max="5" width="0" hidden="1" customWidth="1"/>
    <col min="6" max="6" width="18.140625" hidden="1" customWidth="1"/>
  </cols>
  <sheetData>
    <row r="1" spans="1:39" s="71" customFormat="1" ht="34.5" x14ac:dyDescent="0.25">
      <c r="A1" s="162" t="s">
        <v>16</v>
      </c>
      <c r="B1" s="95" t="s">
        <v>65</v>
      </c>
      <c r="C1" s="95" t="str">
        <f>'[1]Primorsko-goranska žup_JLS'!$C$1</f>
        <v>telefon</v>
      </c>
      <c r="D1" s="79" t="s">
        <v>0</v>
      </c>
      <c r="E1" s="89" t="s">
        <v>1</v>
      </c>
      <c r="F1" s="89" t="s">
        <v>2</v>
      </c>
      <c r="G1" s="96" t="s">
        <v>458</v>
      </c>
      <c r="H1" s="96" t="s">
        <v>459</v>
      </c>
      <c r="I1" s="96" t="s">
        <v>460</v>
      </c>
      <c r="J1" s="96" t="s">
        <v>461</v>
      </c>
      <c r="K1" s="96" t="s">
        <v>462</v>
      </c>
      <c r="L1" s="96" t="s">
        <v>463</v>
      </c>
      <c r="M1" s="96" t="s">
        <v>464</v>
      </c>
      <c r="N1" s="96" t="s">
        <v>465</v>
      </c>
      <c r="O1" s="96" t="s">
        <v>466</v>
      </c>
      <c r="P1" s="96" t="s">
        <v>467</v>
      </c>
      <c r="Q1" s="96" t="s">
        <v>468</v>
      </c>
      <c r="R1" s="96" t="s">
        <v>469</v>
      </c>
      <c r="S1" s="96" t="s">
        <v>470</v>
      </c>
      <c r="T1" s="96" t="s">
        <v>471</v>
      </c>
      <c r="U1" s="96" t="s">
        <v>472</v>
      </c>
      <c r="V1" s="96" t="s">
        <v>473</v>
      </c>
      <c r="W1" s="96" t="s">
        <v>474</v>
      </c>
      <c r="X1" s="96" t="s">
        <v>475</v>
      </c>
      <c r="Y1" s="96" t="s">
        <v>476</v>
      </c>
      <c r="Z1" s="96" t="s">
        <v>477</v>
      </c>
      <c r="AA1" s="96" t="s">
        <v>478</v>
      </c>
      <c r="AB1" s="96" t="s">
        <v>479</v>
      </c>
      <c r="AC1" s="96" t="s">
        <v>480</v>
      </c>
      <c r="AD1" s="96" t="s">
        <v>481</v>
      </c>
      <c r="AE1" s="96" t="s">
        <v>482</v>
      </c>
      <c r="AF1" s="96" t="s">
        <v>483</v>
      </c>
      <c r="AG1" s="96" t="s">
        <v>484</v>
      </c>
      <c r="AH1" s="96" t="s">
        <v>485</v>
      </c>
      <c r="AI1" s="96" t="s">
        <v>486</v>
      </c>
      <c r="AJ1" s="96" t="s">
        <v>487</v>
      </c>
      <c r="AK1" s="96" t="s">
        <v>488</v>
      </c>
      <c r="AL1" s="96" t="s">
        <v>489</v>
      </c>
      <c r="AM1" s="96" t="s">
        <v>1686</v>
      </c>
    </row>
    <row r="2" spans="1:39" s="71" customFormat="1" x14ac:dyDescent="0.25">
      <c r="A2" s="97"/>
      <c r="B2" s="97"/>
      <c r="C2" s="98"/>
      <c r="D2" s="99"/>
      <c r="E2" s="70"/>
      <c r="F2" s="70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6"/>
      <c r="AM2" s="254"/>
    </row>
    <row r="3" spans="1:39" s="101" customFormat="1" x14ac:dyDescent="0.25">
      <c r="A3" s="100"/>
      <c r="B3" s="100"/>
      <c r="C3" s="100"/>
      <c r="D3" s="100"/>
      <c r="E3" s="100"/>
      <c r="F3" s="100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274"/>
      <c r="AF3" s="274"/>
      <c r="AG3" s="274"/>
      <c r="AH3" s="274"/>
      <c r="AI3" s="274"/>
      <c r="AJ3" s="274"/>
      <c r="AK3" s="274"/>
      <c r="AL3" s="275"/>
      <c r="AM3" s="257"/>
    </row>
    <row r="4" spans="1:39" x14ac:dyDescent="0.25">
      <c r="A4" s="31"/>
      <c r="B4" s="31"/>
      <c r="C4" s="32"/>
      <c r="D4" s="33"/>
      <c r="E4" s="7"/>
      <c r="F4" s="7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6"/>
      <c r="AM4" s="252"/>
    </row>
    <row r="5" spans="1:39" x14ac:dyDescent="0.25">
      <c r="A5" s="9" t="s">
        <v>1106</v>
      </c>
      <c r="B5" s="9" t="s">
        <v>24</v>
      </c>
      <c r="C5" s="14" t="s">
        <v>1107</v>
      </c>
      <c r="D5" s="6"/>
      <c r="E5" s="6"/>
      <c r="F5" s="6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265"/>
      <c r="AL5" s="266"/>
      <c r="AM5" s="252"/>
    </row>
    <row r="6" spans="1:39" x14ac:dyDescent="0.25">
      <c r="A6" s="8"/>
      <c r="B6" s="8"/>
      <c r="C6" s="13"/>
      <c r="D6" s="1"/>
      <c r="E6" s="1"/>
      <c r="F6" s="1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6"/>
      <c r="AM6" s="252"/>
    </row>
    <row r="7" spans="1:39" x14ac:dyDescent="0.25">
      <c r="A7" s="54" t="s">
        <v>1108</v>
      </c>
      <c r="B7" s="9" t="s">
        <v>1109</v>
      </c>
      <c r="C7" s="14" t="s">
        <v>1110</v>
      </c>
      <c r="D7" s="6"/>
      <c r="E7" s="6"/>
      <c r="F7" s="6"/>
      <c r="G7" s="150">
        <v>9.7449999999999992</v>
      </c>
      <c r="H7" s="150">
        <v>9.7449999999999992</v>
      </c>
      <c r="I7" s="150">
        <v>9.75</v>
      </c>
      <c r="J7" s="150">
        <v>9.75</v>
      </c>
      <c r="K7" s="150">
        <v>9.75</v>
      </c>
      <c r="L7" s="150">
        <v>9.75</v>
      </c>
      <c r="M7" s="150">
        <v>9.75</v>
      </c>
      <c r="N7" s="150">
        <v>9.75</v>
      </c>
      <c r="O7" s="150">
        <v>9.75</v>
      </c>
      <c r="P7" s="150">
        <v>9.75</v>
      </c>
      <c r="Q7" s="150">
        <v>9.75</v>
      </c>
      <c r="R7" s="150">
        <v>9.75</v>
      </c>
      <c r="S7" s="150">
        <v>9.75</v>
      </c>
      <c r="T7" s="150">
        <v>9.75</v>
      </c>
      <c r="U7" s="150">
        <v>12.715</v>
      </c>
      <c r="V7" s="150">
        <v>12.72</v>
      </c>
      <c r="W7" s="150">
        <v>14.81</v>
      </c>
      <c r="X7" s="150">
        <v>14.81</v>
      </c>
      <c r="Y7" s="150">
        <v>14.81</v>
      </c>
      <c r="Z7" s="150">
        <v>14.81</v>
      </c>
      <c r="AA7" s="150">
        <v>14.81</v>
      </c>
      <c r="AB7" s="150">
        <v>14.81</v>
      </c>
      <c r="AC7" s="150">
        <v>14.81</v>
      </c>
      <c r="AD7" s="150">
        <v>16.37</v>
      </c>
      <c r="AE7" s="150">
        <v>16.37</v>
      </c>
      <c r="AF7" s="150">
        <v>16.37</v>
      </c>
      <c r="AG7" s="150">
        <v>16.37</v>
      </c>
      <c r="AH7" s="150">
        <v>17.190000000000001</v>
      </c>
      <c r="AI7" s="150">
        <v>17.190000000000001</v>
      </c>
      <c r="AJ7" s="150">
        <v>17.190000000000001</v>
      </c>
      <c r="AK7" s="150">
        <v>17.190000000000001</v>
      </c>
      <c r="AL7" s="179">
        <v>17.190000000000001</v>
      </c>
      <c r="AM7" s="252"/>
    </row>
    <row r="8" spans="1:39" s="71" customFormat="1" x14ac:dyDescent="0.25">
      <c r="A8" s="102"/>
      <c r="B8" s="102"/>
      <c r="C8" s="103"/>
      <c r="D8" s="70"/>
      <c r="E8" s="70"/>
      <c r="F8" s="70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6"/>
      <c r="AM8" s="254"/>
    </row>
    <row r="9" spans="1:39" x14ac:dyDescent="0.25">
      <c r="A9" s="54" t="s">
        <v>1111</v>
      </c>
      <c r="B9" s="9" t="s">
        <v>1112</v>
      </c>
      <c r="C9" s="14" t="s">
        <v>1113</v>
      </c>
      <c r="D9" s="6"/>
      <c r="E9" s="6"/>
      <c r="F9" s="6"/>
      <c r="G9" s="150">
        <v>44.73</v>
      </c>
      <c r="H9" s="150">
        <v>44.73</v>
      </c>
      <c r="I9" s="150">
        <v>44.73</v>
      </c>
      <c r="J9" s="150">
        <v>44.73</v>
      </c>
      <c r="K9" s="150">
        <v>44.73</v>
      </c>
      <c r="L9" s="150">
        <v>44.73</v>
      </c>
      <c r="M9" s="150">
        <v>44.73</v>
      </c>
      <c r="N9" s="150">
        <v>44.73</v>
      </c>
      <c r="O9" s="150">
        <v>44.73</v>
      </c>
      <c r="P9" s="150">
        <v>44.73</v>
      </c>
      <c r="Q9" s="150">
        <v>44.73</v>
      </c>
      <c r="R9" s="150">
        <v>44.73</v>
      </c>
      <c r="S9" s="150">
        <v>44.73</v>
      </c>
      <c r="T9" s="150">
        <v>44.73</v>
      </c>
      <c r="U9" s="150">
        <v>44.73</v>
      </c>
      <c r="V9" s="150">
        <v>44.73</v>
      </c>
      <c r="W9" s="150">
        <v>44.73</v>
      </c>
      <c r="X9" s="150">
        <v>44.73</v>
      </c>
      <c r="Y9" s="150">
        <v>44.73</v>
      </c>
      <c r="Z9" s="150">
        <v>44.23</v>
      </c>
      <c r="AA9" s="150">
        <v>44.75</v>
      </c>
      <c r="AB9" s="150">
        <v>45.99</v>
      </c>
      <c r="AC9" s="150">
        <v>45.99</v>
      </c>
      <c r="AD9" s="150">
        <v>46.24</v>
      </c>
      <c r="AE9" s="150">
        <v>46.24</v>
      </c>
      <c r="AF9" s="150">
        <v>46.24</v>
      </c>
      <c r="AG9" s="150">
        <v>46.24</v>
      </c>
      <c r="AH9" s="150">
        <v>46.24</v>
      </c>
      <c r="AI9" s="150">
        <v>46.67</v>
      </c>
      <c r="AJ9" s="150">
        <v>46.74</v>
      </c>
      <c r="AK9" s="150">
        <v>46.85</v>
      </c>
      <c r="AL9" s="179">
        <v>46.85</v>
      </c>
      <c r="AM9" s="252"/>
    </row>
    <row r="10" spans="1:39" s="71" customFormat="1" x14ac:dyDescent="0.25">
      <c r="A10" s="102"/>
      <c r="B10" s="102"/>
      <c r="C10" s="103"/>
      <c r="D10" s="70"/>
      <c r="E10" s="70"/>
      <c r="F10" s="70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6"/>
      <c r="AM10" s="254"/>
    </row>
    <row r="11" spans="1:39" x14ac:dyDescent="0.25">
      <c r="A11" s="54" t="s">
        <v>1114</v>
      </c>
      <c r="B11" s="9" t="s">
        <v>1115</v>
      </c>
      <c r="C11" s="14" t="s">
        <v>1116</v>
      </c>
      <c r="D11" s="6"/>
      <c r="E11" s="6"/>
      <c r="F11" s="6"/>
      <c r="G11" s="150">
        <v>46.414000000000001</v>
      </c>
      <c r="H11" s="150">
        <v>46.414000000000001</v>
      </c>
      <c r="I11" s="150">
        <v>46.414000000000001</v>
      </c>
      <c r="J11" s="150">
        <v>46.414000000000001</v>
      </c>
      <c r="K11" s="150">
        <v>46.414000000000001</v>
      </c>
      <c r="L11" s="150">
        <v>46.414000000000001</v>
      </c>
      <c r="M11" s="150">
        <v>46.414000000000001</v>
      </c>
      <c r="N11" s="150">
        <v>46.414000000000001</v>
      </c>
      <c r="O11" s="150">
        <v>46.414000000000001</v>
      </c>
      <c r="P11" s="150">
        <v>46.414000000000001</v>
      </c>
      <c r="Q11" s="150">
        <v>46.414000000000001</v>
      </c>
      <c r="R11" s="150">
        <v>46.414000000000001</v>
      </c>
      <c r="S11" s="150">
        <v>46.414000000000001</v>
      </c>
      <c r="T11" s="150">
        <v>46.414000000000001</v>
      </c>
      <c r="U11" s="150">
        <v>46.414000000000001</v>
      </c>
      <c r="V11" s="150">
        <v>46.414000000000001</v>
      </c>
      <c r="W11" s="150">
        <v>46.414000000000001</v>
      </c>
      <c r="X11" s="150">
        <v>46.414000000000001</v>
      </c>
      <c r="Y11" s="150">
        <v>46.414000000000001</v>
      </c>
      <c r="Z11" s="150">
        <v>46.414000000000001</v>
      </c>
      <c r="AA11" s="150">
        <v>46.414000000000001</v>
      </c>
      <c r="AB11" s="150">
        <v>46.414000000000001</v>
      </c>
      <c r="AC11" s="150">
        <v>46.414000000000001</v>
      </c>
      <c r="AD11" s="150">
        <v>46.414000000000001</v>
      </c>
      <c r="AE11" s="150">
        <v>46.414000000000001</v>
      </c>
      <c r="AF11" s="150">
        <v>46.414000000000001</v>
      </c>
      <c r="AG11" s="150">
        <v>46.414000000000001</v>
      </c>
      <c r="AH11" s="150">
        <v>46.414000000000001</v>
      </c>
      <c r="AI11" s="150">
        <v>46.414000000000001</v>
      </c>
      <c r="AJ11" s="150">
        <v>46.414000000000001</v>
      </c>
      <c r="AK11" s="150">
        <v>46.414000000000001</v>
      </c>
      <c r="AL11" s="179">
        <v>49.27</v>
      </c>
      <c r="AM11" s="252"/>
    </row>
    <row r="12" spans="1:39" s="71" customFormat="1" x14ac:dyDescent="0.25">
      <c r="A12" s="102"/>
      <c r="B12" s="102"/>
      <c r="C12" s="103"/>
      <c r="D12" s="70"/>
      <c r="E12" s="70"/>
      <c r="F12" s="70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6"/>
      <c r="AM12" s="254"/>
    </row>
    <row r="13" spans="1:39" x14ac:dyDescent="0.25">
      <c r="A13" s="9" t="s">
        <v>1117</v>
      </c>
      <c r="B13" s="9" t="s">
        <v>1118</v>
      </c>
      <c r="C13" s="14" t="s">
        <v>1119</v>
      </c>
      <c r="D13" s="6"/>
      <c r="E13" s="6"/>
      <c r="F13" s="6"/>
      <c r="G13" s="150">
        <v>28.45</v>
      </c>
      <c r="H13" s="150">
        <v>28.45</v>
      </c>
      <c r="I13" s="150">
        <v>28.45</v>
      </c>
      <c r="J13" s="150">
        <v>28.45</v>
      </c>
      <c r="K13" s="150">
        <v>28.45</v>
      </c>
      <c r="L13" s="150">
        <v>28.45</v>
      </c>
      <c r="M13" s="150">
        <v>28.45</v>
      </c>
      <c r="N13" s="150">
        <v>28.45</v>
      </c>
      <c r="O13" s="150">
        <v>28.45</v>
      </c>
      <c r="P13" s="150">
        <v>28.45</v>
      </c>
      <c r="Q13" s="150">
        <v>28.45</v>
      </c>
      <c r="R13" s="150">
        <v>28.45</v>
      </c>
      <c r="S13" s="150">
        <v>28.45</v>
      </c>
      <c r="T13" s="150">
        <v>28.45</v>
      </c>
      <c r="U13" s="150">
        <v>28.45</v>
      </c>
      <c r="V13" s="150">
        <v>28.45</v>
      </c>
      <c r="W13" s="150">
        <v>29.26</v>
      </c>
      <c r="X13" s="150">
        <v>29.55</v>
      </c>
      <c r="Y13" s="150">
        <v>29.82</v>
      </c>
      <c r="Z13" s="150">
        <v>30.08</v>
      </c>
      <c r="AA13" s="150">
        <v>30.27</v>
      </c>
      <c r="AB13" s="150">
        <v>30.27</v>
      </c>
      <c r="AC13" s="150">
        <v>31.14</v>
      </c>
      <c r="AD13" s="150">
        <v>31.14</v>
      </c>
      <c r="AE13" s="150">
        <v>31.44</v>
      </c>
      <c r="AF13" s="150">
        <v>31.44</v>
      </c>
      <c r="AG13" s="150">
        <v>31.44</v>
      </c>
      <c r="AH13" s="150">
        <v>31.64</v>
      </c>
      <c r="AI13" s="150">
        <v>31.64</v>
      </c>
      <c r="AJ13" s="150">
        <v>31.64</v>
      </c>
      <c r="AK13" s="150">
        <v>31.64</v>
      </c>
      <c r="AL13" s="179">
        <v>31.64</v>
      </c>
      <c r="AM13" s="252"/>
    </row>
    <row r="14" spans="1:39" s="71" customFormat="1" x14ac:dyDescent="0.25">
      <c r="A14" s="102"/>
      <c r="B14" s="102"/>
      <c r="C14" s="103"/>
      <c r="D14" s="70"/>
      <c r="E14" s="70"/>
      <c r="F14" s="70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  <c r="AL14" s="266"/>
      <c r="AM14" s="254"/>
    </row>
    <row r="15" spans="1:39" x14ac:dyDescent="0.25">
      <c r="A15" s="9" t="s">
        <v>1120</v>
      </c>
      <c r="B15" s="9" t="s">
        <v>1121</v>
      </c>
      <c r="C15" s="14" t="s">
        <v>1122</v>
      </c>
      <c r="D15" s="6"/>
      <c r="E15" s="6"/>
      <c r="F15" s="6"/>
      <c r="G15" s="152">
        <v>23.8</v>
      </c>
      <c r="H15" s="152">
        <v>23.8</v>
      </c>
      <c r="I15" s="152">
        <v>23.8</v>
      </c>
      <c r="J15" s="152">
        <v>23.8</v>
      </c>
      <c r="K15" s="150">
        <v>23.8</v>
      </c>
      <c r="L15" s="150">
        <v>23.8</v>
      </c>
      <c r="M15" s="150">
        <v>23.8</v>
      </c>
      <c r="N15" s="150">
        <v>23.8</v>
      </c>
      <c r="O15" s="150">
        <v>23.8</v>
      </c>
      <c r="P15" s="150">
        <v>23.8</v>
      </c>
      <c r="Q15" s="150">
        <v>23.8</v>
      </c>
      <c r="R15" s="150">
        <v>23.8</v>
      </c>
      <c r="S15" s="150">
        <v>23.8</v>
      </c>
      <c r="T15" s="150">
        <v>23.8</v>
      </c>
      <c r="U15" s="150">
        <v>23.8</v>
      </c>
      <c r="V15" s="150">
        <v>23.8</v>
      </c>
      <c r="W15" s="150">
        <v>23.8</v>
      </c>
      <c r="X15" s="150">
        <v>23.8</v>
      </c>
      <c r="Y15" s="150">
        <v>23.8</v>
      </c>
      <c r="Z15" s="150">
        <v>23.8</v>
      </c>
      <c r="AA15" s="150">
        <v>23.8</v>
      </c>
      <c r="AB15" s="150">
        <v>23.8</v>
      </c>
      <c r="AC15" s="150">
        <v>23.8</v>
      </c>
      <c r="AD15" s="150">
        <v>23.8</v>
      </c>
      <c r="AE15" s="150">
        <v>23.8</v>
      </c>
      <c r="AF15" s="150">
        <v>23.8</v>
      </c>
      <c r="AG15" s="150">
        <v>23.8</v>
      </c>
      <c r="AH15" s="150">
        <v>23.8</v>
      </c>
      <c r="AI15" s="150">
        <v>23.8</v>
      </c>
      <c r="AJ15" s="150">
        <v>23.8</v>
      </c>
      <c r="AK15" s="150">
        <v>23.8</v>
      </c>
      <c r="AL15" s="179">
        <v>23.8</v>
      </c>
      <c r="AM15" s="252"/>
    </row>
    <row r="16" spans="1:39" s="71" customFormat="1" x14ac:dyDescent="0.25">
      <c r="A16" s="102"/>
      <c r="B16" s="102"/>
      <c r="C16" s="103"/>
      <c r="D16" s="70"/>
      <c r="E16" s="70"/>
      <c r="F16" s="70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6"/>
      <c r="AM16" s="254"/>
    </row>
    <row r="17" spans="1:39" x14ac:dyDescent="0.25">
      <c r="A17" s="9" t="s">
        <v>1123</v>
      </c>
      <c r="B17" s="9" t="s">
        <v>1124</v>
      </c>
      <c r="C17" s="14" t="s">
        <v>1125</v>
      </c>
      <c r="D17" s="6"/>
      <c r="E17" s="6"/>
      <c r="F17" s="6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81"/>
      <c r="AM17" s="252"/>
    </row>
    <row r="18" spans="1:39" s="71" customFormat="1" x14ac:dyDescent="0.25">
      <c r="A18" s="102"/>
      <c r="B18" s="102"/>
      <c r="C18" s="103"/>
      <c r="D18" s="70"/>
      <c r="E18" s="70"/>
      <c r="F18" s="70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6"/>
      <c r="AM18" s="254"/>
    </row>
    <row r="19" spans="1:39" x14ac:dyDescent="0.25">
      <c r="A19" s="9" t="s">
        <v>1126</v>
      </c>
      <c r="B19" s="58" t="s">
        <v>1127</v>
      </c>
      <c r="C19" s="14" t="s">
        <v>1787</v>
      </c>
      <c r="D19" s="6"/>
      <c r="E19" s="6"/>
      <c r="F19" s="6"/>
      <c r="G19" s="150">
        <v>32.44</v>
      </c>
      <c r="H19" s="150">
        <v>32.44</v>
      </c>
      <c r="I19" s="150">
        <v>32.44</v>
      </c>
      <c r="J19" s="150">
        <v>32.44</v>
      </c>
      <c r="K19" s="150">
        <v>32.44</v>
      </c>
      <c r="L19" s="150">
        <v>32.44</v>
      </c>
      <c r="M19" s="150">
        <v>32.44</v>
      </c>
      <c r="N19" s="150">
        <v>32.44</v>
      </c>
      <c r="O19" s="150">
        <v>32.44</v>
      </c>
      <c r="P19" s="150">
        <v>32.44</v>
      </c>
      <c r="Q19" s="150">
        <v>32.44</v>
      </c>
      <c r="R19" s="150">
        <v>32.44</v>
      </c>
      <c r="S19" s="150">
        <v>32.44</v>
      </c>
      <c r="T19" s="150">
        <v>32.44</v>
      </c>
      <c r="U19" s="150">
        <v>32.44</v>
      </c>
      <c r="V19" s="150">
        <v>32.44</v>
      </c>
      <c r="W19" s="150">
        <v>32.44</v>
      </c>
      <c r="X19" s="150">
        <v>32.44</v>
      </c>
      <c r="Y19" s="150">
        <v>32.44</v>
      </c>
      <c r="Z19" s="150">
        <v>32.44</v>
      </c>
      <c r="AA19" s="150">
        <v>32.44</v>
      </c>
      <c r="AB19" s="150">
        <v>32.44</v>
      </c>
      <c r="AC19" s="150">
        <v>32.44</v>
      </c>
      <c r="AD19" s="150">
        <v>32.44</v>
      </c>
      <c r="AE19" s="150">
        <v>32.44</v>
      </c>
      <c r="AF19" s="150">
        <v>33.25</v>
      </c>
      <c r="AG19" s="150">
        <v>33.25</v>
      </c>
      <c r="AH19" s="150">
        <v>33.53</v>
      </c>
      <c r="AI19" s="150">
        <v>33.53</v>
      </c>
      <c r="AJ19" s="150">
        <v>33.72</v>
      </c>
      <c r="AK19" s="150">
        <v>34.700000000000003</v>
      </c>
      <c r="AL19" s="179">
        <v>34.9</v>
      </c>
      <c r="AM19" s="252"/>
    </row>
    <row r="20" spans="1:39" s="71" customFormat="1" x14ac:dyDescent="0.25">
      <c r="A20" s="102"/>
      <c r="B20" s="102"/>
      <c r="C20" s="103"/>
      <c r="D20" s="70"/>
      <c r="E20" s="70"/>
      <c r="F20" s="70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6"/>
      <c r="AM20" s="254"/>
    </row>
    <row r="21" spans="1:39" x14ac:dyDescent="0.25">
      <c r="A21" s="54" t="s">
        <v>1128</v>
      </c>
      <c r="B21" s="9" t="s">
        <v>1129</v>
      </c>
      <c r="C21" s="14" t="s">
        <v>1130</v>
      </c>
      <c r="D21" s="6"/>
      <c r="E21" s="6"/>
      <c r="F21" s="6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50">
        <v>38.819000000000003</v>
      </c>
      <c r="AI21" s="150">
        <v>38.819000000000003</v>
      </c>
      <c r="AJ21" s="150">
        <v>38.819000000000003</v>
      </c>
      <c r="AK21" s="150">
        <v>38.819000000000003</v>
      </c>
      <c r="AL21" s="179">
        <v>38.819000000000003</v>
      </c>
      <c r="AM21" s="252"/>
    </row>
    <row r="22" spans="1:39" s="71" customFormat="1" x14ac:dyDescent="0.25">
      <c r="A22" s="102"/>
      <c r="B22" s="102"/>
      <c r="C22" s="103"/>
      <c r="D22" s="70"/>
      <c r="E22" s="70"/>
      <c r="F22" s="70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6"/>
      <c r="AM22" s="254"/>
    </row>
    <row r="23" spans="1:39" x14ac:dyDescent="0.25">
      <c r="A23" s="54" t="s">
        <v>1131</v>
      </c>
      <c r="B23" s="9" t="s">
        <v>1132</v>
      </c>
      <c r="C23" s="14" t="s">
        <v>1133</v>
      </c>
      <c r="D23" s="6"/>
      <c r="E23" s="6"/>
      <c r="F23" s="6"/>
      <c r="G23" s="150">
        <v>0.4</v>
      </c>
      <c r="H23" s="150">
        <v>1.3</v>
      </c>
      <c r="I23" s="150">
        <v>2.6</v>
      </c>
      <c r="J23" s="150">
        <v>3.6</v>
      </c>
      <c r="K23" s="150">
        <v>3.6</v>
      </c>
      <c r="L23" s="150">
        <v>3.6</v>
      </c>
      <c r="M23" s="150">
        <v>4.0999999999999996</v>
      </c>
      <c r="N23" s="150">
        <v>4.4000000000000004</v>
      </c>
      <c r="O23" s="150">
        <v>4.4000000000000004</v>
      </c>
      <c r="P23" s="150">
        <v>4.4000000000000004</v>
      </c>
      <c r="Q23" s="150">
        <v>4.4000000000000004</v>
      </c>
      <c r="R23" s="150">
        <v>4.4000000000000004</v>
      </c>
      <c r="S23" s="150">
        <v>4.4000000000000004</v>
      </c>
      <c r="T23" s="150">
        <v>5</v>
      </c>
      <c r="U23" s="150">
        <v>5</v>
      </c>
      <c r="V23" s="150">
        <v>5</v>
      </c>
      <c r="W23" s="150">
        <v>5</v>
      </c>
      <c r="X23" s="150">
        <v>5</v>
      </c>
      <c r="Y23" s="150">
        <v>5</v>
      </c>
      <c r="Z23" s="150">
        <v>5.8</v>
      </c>
      <c r="AA23" s="150">
        <v>5.8</v>
      </c>
      <c r="AB23" s="150">
        <v>5.8</v>
      </c>
      <c r="AC23" s="150">
        <v>5.8</v>
      </c>
      <c r="AD23" s="150">
        <v>5.8</v>
      </c>
      <c r="AE23" s="150">
        <v>5.8</v>
      </c>
      <c r="AF23" s="150">
        <v>5.8</v>
      </c>
      <c r="AG23" s="150">
        <v>5.8</v>
      </c>
      <c r="AH23" s="150">
        <v>5.8</v>
      </c>
      <c r="AI23" s="150">
        <v>5.8</v>
      </c>
      <c r="AJ23" s="150">
        <v>5.8</v>
      </c>
      <c r="AK23" s="150">
        <v>5.8</v>
      </c>
      <c r="AL23" s="179">
        <v>5.8</v>
      </c>
      <c r="AM23" s="252"/>
    </row>
    <row r="24" spans="1:39" s="71" customFormat="1" x14ac:dyDescent="0.25">
      <c r="A24" s="102"/>
      <c r="B24" s="102"/>
      <c r="C24" s="103"/>
      <c r="D24" s="70"/>
      <c r="E24" s="70"/>
      <c r="F24" s="70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  <c r="AJ24" s="265"/>
      <c r="AK24" s="265"/>
      <c r="AL24" s="266"/>
      <c r="AM24" s="254"/>
    </row>
    <row r="25" spans="1:39" x14ac:dyDescent="0.25">
      <c r="A25" s="54" t="s">
        <v>1134</v>
      </c>
      <c r="B25" s="9" t="s">
        <v>1135</v>
      </c>
      <c r="C25" s="14" t="s">
        <v>1136</v>
      </c>
      <c r="D25" s="6"/>
      <c r="E25" s="6"/>
      <c r="F25" s="6"/>
      <c r="G25" s="150">
        <v>29.285</v>
      </c>
      <c r="H25" s="150">
        <v>29.285</v>
      </c>
      <c r="I25" s="150">
        <v>29.295000000000002</v>
      </c>
      <c r="J25" s="150">
        <v>29.285</v>
      </c>
      <c r="K25" s="150">
        <v>29.285</v>
      </c>
      <c r="L25" s="150">
        <v>35.090000000000003</v>
      </c>
      <c r="M25" s="150">
        <v>40.896999999999998</v>
      </c>
      <c r="N25" s="150">
        <v>40.896999999999998</v>
      </c>
      <c r="O25" s="150">
        <v>40.896999999999998</v>
      </c>
      <c r="P25" s="150">
        <v>40.896999999999998</v>
      </c>
      <c r="Q25" s="150">
        <v>40.896999999999998</v>
      </c>
      <c r="R25" s="150">
        <v>42.017000000000003</v>
      </c>
      <c r="S25" s="150">
        <v>42.017000000000003</v>
      </c>
      <c r="T25" s="150">
        <v>42.017000000000003</v>
      </c>
      <c r="U25" s="150">
        <v>42.017000000000003</v>
      </c>
      <c r="V25" s="150">
        <v>42.017000000000003</v>
      </c>
      <c r="W25" s="150">
        <v>42.017000000000003</v>
      </c>
      <c r="X25" s="150">
        <v>42.017000000000003</v>
      </c>
      <c r="Y25" s="150">
        <v>42.017000000000003</v>
      </c>
      <c r="Z25" s="150">
        <v>42.017000000000003</v>
      </c>
      <c r="AA25" s="150">
        <v>42.017000000000003</v>
      </c>
      <c r="AB25" s="150">
        <v>42.017000000000003</v>
      </c>
      <c r="AC25" s="150">
        <v>42.017000000000003</v>
      </c>
      <c r="AD25" s="150">
        <v>42.017000000000003</v>
      </c>
      <c r="AE25" s="150">
        <v>42.017000000000003</v>
      </c>
      <c r="AF25" s="150">
        <v>42.017000000000003</v>
      </c>
      <c r="AG25" s="150">
        <v>42.017000000000003</v>
      </c>
      <c r="AH25" s="150">
        <v>42.017000000000003</v>
      </c>
      <c r="AI25" s="150">
        <v>42.017000000000003</v>
      </c>
      <c r="AJ25" s="150">
        <v>42.017000000000003</v>
      </c>
      <c r="AK25" s="150">
        <v>42.017000000000003</v>
      </c>
      <c r="AL25" s="179">
        <v>42.017000000000003</v>
      </c>
      <c r="AM25" s="252"/>
    </row>
    <row r="26" spans="1:39" s="71" customFormat="1" x14ac:dyDescent="0.25">
      <c r="A26" s="102"/>
      <c r="B26" s="102"/>
      <c r="C26" s="103"/>
      <c r="D26" s="70"/>
      <c r="E26" s="70"/>
      <c r="F26" s="70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266"/>
      <c r="AM26" s="254"/>
    </row>
    <row r="27" spans="1:39" x14ac:dyDescent="0.25">
      <c r="A27" s="54" t="s">
        <v>1137</v>
      </c>
      <c r="B27" s="9" t="s">
        <v>1138</v>
      </c>
      <c r="C27" s="14" t="s">
        <v>1139</v>
      </c>
      <c r="D27" s="6"/>
      <c r="E27" s="6"/>
      <c r="F27" s="6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50">
        <v>44.034999999999997</v>
      </c>
      <c r="AH27" s="150">
        <v>44.034999999999997</v>
      </c>
      <c r="AI27" s="150">
        <v>44.034999999999997</v>
      </c>
      <c r="AJ27" s="150">
        <v>44.034999999999997</v>
      </c>
      <c r="AK27" s="150">
        <v>45</v>
      </c>
      <c r="AL27" s="179">
        <v>46.5</v>
      </c>
      <c r="AM27" s="252"/>
    </row>
    <row r="28" spans="1:39" s="71" customFormat="1" x14ac:dyDescent="0.25">
      <c r="A28" s="102"/>
      <c r="B28" s="102"/>
      <c r="C28" s="103"/>
      <c r="D28" s="70"/>
      <c r="E28" s="70"/>
      <c r="F28" s="70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266"/>
      <c r="AM28" s="254"/>
    </row>
    <row r="29" spans="1:39" x14ac:dyDescent="0.25">
      <c r="A29" s="55" t="s">
        <v>1140</v>
      </c>
      <c r="B29" s="8" t="s">
        <v>1141</v>
      </c>
      <c r="C29" s="13" t="s">
        <v>1142</v>
      </c>
      <c r="D29" s="1"/>
      <c r="E29" s="1"/>
      <c r="F29" s="56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79">
        <v>17.46</v>
      </c>
      <c r="AM29" s="252"/>
    </row>
    <row r="30" spans="1:39" s="71" customFormat="1" x14ac:dyDescent="0.25">
      <c r="A30" s="102"/>
      <c r="B30" s="102"/>
      <c r="C30" s="103"/>
      <c r="D30" s="70"/>
      <c r="E30" s="70"/>
      <c r="F30" s="70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6"/>
      <c r="AM30" s="254"/>
    </row>
    <row r="31" spans="1:39" x14ac:dyDescent="0.25">
      <c r="A31" s="54" t="s">
        <v>1143</v>
      </c>
      <c r="B31" s="9" t="s">
        <v>1144</v>
      </c>
      <c r="C31" s="14" t="s">
        <v>1145</v>
      </c>
      <c r="D31" s="6"/>
      <c r="E31" s="6"/>
      <c r="F31" s="6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228">
        <v>38.200000000000003</v>
      </c>
      <c r="AD31" s="150">
        <v>40</v>
      </c>
      <c r="AE31" s="150">
        <v>42.5</v>
      </c>
      <c r="AF31" s="150">
        <v>44</v>
      </c>
      <c r="AG31" s="150">
        <v>45.5</v>
      </c>
      <c r="AH31" s="150">
        <v>47</v>
      </c>
      <c r="AI31" s="150">
        <v>49.5</v>
      </c>
      <c r="AJ31" s="150">
        <v>51.2</v>
      </c>
      <c r="AK31" s="150">
        <v>54.5</v>
      </c>
      <c r="AL31" s="179">
        <v>57.6</v>
      </c>
      <c r="AM31" s="252"/>
    </row>
    <row r="32" spans="1:39" s="71" customFormat="1" x14ac:dyDescent="0.25">
      <c r="A32" s="102"/>
      <c r="B32" s="102"/>
      <c r="C32" s="103"/>
      <c r="D32" s="70"/>
      <c r="E32" s="70"/>
      <c r="F32" s="70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6"/>
      <c r="AM32" s="254"/>
    </row>
    <row r="33" spans="1:39" x14ac:dyDescent="0.25">
      <c r="A33" s="54" t="s">
        <v>1146</v>
      </c>
      <c r="B33" s="9" t="s">
        <v>1147</v>
      </c>
      <c r="C33" s="14" t="s">
        <v>1148</v>
      </c>
      <c r="D33" s="6"/>
      <c r="E33" s="6"/>
      <c r="F33" s="6"/>
      <c r="G33" s="150">
        <v>12.17741</v>
      </c>
      <c r="H33" s="150">
        <v>12.17741</v>
      </c>
      <c r="I33" s="150">
        <v>12.17741</v>
      </c>
      <c r="J33" s="150">
        <v>12.17741</v>
      </c>
      <c r="K33" s="150">
        <v>12.17741</v>
      </c>
      <c r="L33" s="150">
        <v>12.17741</v>
      </c>
      <c r="M33" s="150">
        <v>12.17741</v>
      </c>
      <c r="N33" s="150">
        <v>12.17741</v>
      </c>
      <c r="O33" s="150">
        <v>12.17741</v>
      </c>
      <c r="P33" s="150">
        <v>12.17741</v>
      </c>
      <c r="Q33" s="150">
        <v>12.17741</v>
      </c>
      <c r="R33" s="150">
        <v>12.17741</v>
      </c>
      <c r="S33" s="150">
        <v>17.886410000000001</v>
      </c>
      <c r="T33" s="150">
        <v>17.886410000000001</v>
      </c>
      <c r="U33" s="150">
        <v>17.886410000000001</v>
      </c>
      <c r="V33" s="150">
        <v>17.886410000000001</v>
      </c>
      <c r="W33" s="150">
        <v>17.886410000000001</v>
      </c>
      <c r="X33" s="150">
        <v>17.886410000000001</v>
      </c>
      <c r="Y33" s="150">
        <v>17.886410000000001</v>
      </c>
      <c r="Z33" s="150">
        <v>17.886410000000001</v>
      </c>
      <c r="AA33" s="150">
        <v>17.886410000000001</v>
      </c>
      <c r="AB33" s="150">
        <v>19.88251</v>
      </c>
      <c r="AC33" s="150">
        <v>19.88251</v>
      </c>
      <c r="AD33" s="150">
        <v>19.88251</v>
      </c>
      <c r="AE33" s="150">
        <v>20.162510000000001</v>
      </c>
      <c r="AF33" s="150">
        <v>20.162510000000001</v>
      </c>
      <c r="AG33" s="150">
        <v>20.162510000000001</v>
      </c>
      <c r="AH33" s="150">
        <v>20.162510000000001</v>
      </c>
      <c r="AI33" s="150">
        <v>20.162510000000001</v>
      </c>
      <c r="AJ33" s="150">
        <v>20.97879</v>
      </c>
      <c r="AK33" s="150">
        <v>24.939789999999999</v>
      </c>
      <c r="AL33" s="179">
        <v>24.939789999999999</v>
      </c>
      <c r="AM33" s="252"/>
    </row>
    <row r="34" spans="1:39" s="71" customFormat="1" x14ac:dyDescent="0.25">
      <c r="A34" s="102"/>
      <c r="B34" s="102"/>
      <c r="C34" s="103"/>
      <c r="D34" s="70"/>
      <c r="E34" s="70"/>
      <c r="F34" s="70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6"/>
      <c r="AM34" s="254"/>
    </row>
    <row r="35" spans="1:39" x14ac:dyDescent="0.25">
      <c r="A35" s="54" t="s">
        <v>1149</v>
      </c>
      <c r="B35" s="9" t="s">
        <v>1150</v>
      </c>
      <c r="C35" s="14" t="s">
        <v>1151</v>
      </c>
      <c r="D35" s="6"/>
      <c r="E35" s="6"/>
      <c r="F35" s="6"/>
      <c r="G35" s="150">
        <v>48.023000000000003</v>
      </c>
      <c r="H35" s="150">
        <v>48.023000000000003</v>
      </c>
      <c r="I35" s="150">
        <v>48.023000000000003</v>
      </c>
      <c r="J35" s="150">
        <v>48.023000000000003</v>
      </c>
      <c r="K35" s="150">
        <v>48.023000000000003</v>
      </c>
      <c r="L35" s="150">
        <v>48.023000000000003</v>
      </c>
      <c r="M35" s="150">
        <v>48.023000000000003</v>
      </c>
      <c r="N35" s="150">
        <v>48.023000000000003</v>
      </c>
      <c r="O35" s="150">
        <v>48.023000000000003</v>
      </c>
      <c r="P35" s="150">
        <v>48.023000000000003</v>
      </c>
      <c r="Q35" s="150">
        <v>48.023000000000003</v>
      </c>
      <c r="R35" s="150">
        <v>48.023000000000003</v>
      </c>
      <c r="S35" s="150">
        <v>48.023000000000003</v>
      </c>
      <c r="T35" s="150">
        <v>48.023000000000003</v>
      </c>
      <c r="U35" s="150">
        <v>48.023000000000003</v>
      </c>
      <c r="V35" s="150">
        <v>48.023000000000003</v>
      </c>
      <c r="W35" s="150">
        <v>48.023000000000003</v>
      </c>
      <c r="X35" s="150">
        <v>48.023000000000003</v>
      </c>
      <c r="Y35" s="150">
        <v>48.023000000000003</v>
      </c>
      <c r="Z35" s="150">
        <v>48.023000000000003</v>
      </c>
      <c r="AA35" s="150">
        <v>48.023000000000003</v>
      </c>
      <c r="AB35" s="150">
        <v>48.023000000000003</v>
      </c>
      <c r="AC35" s="150">
        <v>48.023000000000003</v>
      </c>
      <c r="AD35" s="150">
        <v>48.023000000000003</v>
      </c>
      <c r="AE35" s="150">
        <v>48.023000000000003</v>
      </c>
      <c r="AF35" s="150">
        <v>48.023000000000003</v>
      </c>
      <c r="AG35" s="150">
        <v>48.023000000000003</v>
      </c>
      <c r="AH35" s="150">
        <v>48.023000000000003</v>
      </c>
      <c r="AI35" s="150">
        <v>49.134</v>
      </c>
      <c r="AJ35" s="150">
        <v>49.134</v>
      </c>
      <c r="AK35" s="150">
        <v>49.134</v>
      </c>
      <c r="AL35" s="179">
        <v>49.134</v>
      </c>
      <c r="AM35" s="252"/>
    </row>
    <row r="36" spans="1:39" s="71" customFormat="1" x14ac:dyDescent="0.25">
      <c r="A36" s="102"/>
      <c r="B36" s="102"/>
      <c r="C36" s="103"/>
      <c r="D36" s="70"/>
      <c r="E36" s="70"/>
      <c r="F36" s="70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  <c r="AJ36" s="265"/>
      <c r="AK36" s="265"/>
      <c r="AL36" s="266"/>
      <c r="AM36" s="254"/>
    </row>
    <row r="37" spans="1:39" x14ac:dyDescent="0.25">
      <c r="A37" s="55" t="s">
        <v>1152</v>
      </c>
      <c r="B37" s="8" t="s">
        <v>1153</v>
      </c>
      <c r="C37" s="13" t="s">
        <v>1154</v>
      </c>
      <c r="D37" s="1"/>
      <c r="E37" s="1"/>
      <c r="F37" s="56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50">
        <v>5</v>
      </c>
      <c r="X37" s="150">
        <v>5.5</v>
      </c>
      <c r="Y37" s="150">
        <v>6.8</v>
      </c>
      <c r="Z37" s="150">
        <v>6.8</v>
      </c>
      <c r="AA37" s="150">
        <v>6.8</v>
      </c>
      <c r="AB37" s="150">
        <v>6.8</v>
      </c>
      <c r="AC37" s="150">
        <v>6.8</v>
      </c>
      <c r="AD37" s="150">
        <v>6.8</v>
      </c>
      <c r="AE37" s="150">
        <v>6.8</v>
      </c>
      <c r="AF37" s="150">
        <v>6.8</v>
      </c>
      <c r="AG37" s="150">
        <v>6.8</v>
      </c>
      <c r="AH37" s="150">
        <v>6.8</v>
      </c>
      <c r="AI37" s="150">
        <v>6.8</v>
      </c>
      <c r="AJ37" s="150">
        <v>6.8</v>
      </c>
      <c r="AK37" s="150">
        <v>7.8</v>
      </c>
      <c r="AL37" s="179">
        <v>8.8000000000000007</v>
      </c>
      <c r="AM37" s="252"/>
    </row>
    <row r="38" spans="1:39" s="71" customFormat="1" x14ac:dyDescent="0.25">
      <c r="A38" s="102"/>
      <c r="B38" s="102"/>
      <c r="C38" s="103"/>
      <c r="D38" s="70"/>
      <c r="E38" s="70"/>
      <c r="F38" s="70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5"/>
      <c r="AL38" s="266"/>
      <c r="AM38" s="254"/>
    </row>
    <row r="39" spans="1:39" x14ac:dyDescent="0.25">
      <c r="A39" s="55" t="s">
        <v>1155</v>
      </c>
      <c r="B39" s="8" t="s">
        <v>1156</v>
      </c>
      <c r="C39" s="13" t="s">
        <v>1157</v>
      </c>
      <c r="D39" s="1"/>
      <c r="E39" s="1"/>
      <c r="F39" s="56"/>
      <c r="G39" s="149"/>
      <c r="H39" s="276">
        <v>3.5</v>
      </c>
      <c r="I39" s="276">
        <v>3.5</v>
      </c>
      <c r="J39" s="276">
        <v>3.5</v>
      </c>
      <c r="K39" s="276">
        <v>3.5</v>
      </c>
      <c r="L39" s="276">
        <v>3.5</v>
      </c>
      <c r="M39" s="276">
        <v>3.5</v>
      </c>
      <c r="N39" s="276">
        <v>3.5</v>
      </c>
      <c r="O39" s="276">
        <v>3.5</v>
      </c>
      <c r="P39" s="276">
        <v>3.5</v>
      </c>
      <c r="Q39" s="276">
        <v>3.5</v>
      </c>
      <c r="R39" s="276">
        <v>3.5</v>
      </c>
      <c r="S39" s="276">
        <v>3.5</v>
      </c>
      <c r="T39" s="276">
        <v>3.5</v>
      </c>
      <c r="U39" s="276">
        <v>3.5</v>
      </c>
      <c r="V39" s="276">
        <v>3.5</v>
      </c>
      <c r="W39" s="276">
        <v>3.5</v>
      </c>
      <c r="X39" s="276">
        <v>3.5</v>
      </c>
      <c r="Y39" s="276">
        <v>3.5</v>
      </c>
      <c r="Z39" s="276">
        <v>3.5</v>
      </c>
      <c r="AA39" s="276">
        <v>3.5</v>
      </c>
      <c r="AB39" s="276">
        <v>3.5</v>
      </c>
      <c r="AC39" s="276">
        <v>3.5</v>
      </c>
      <c r="AD39" s="276">
        <v>3.5</v>
      </c>
      <c r="AE39" s="276">
        <v>3.5</v>
      </c>
      <c r="AF39" s="276">
        <v>3.5</v>
      </c>
      <c r="AG39" s="276">
        <v>3.5</v>
      </c>
      <c r="AH39" s="276">
        <v>3.5</v>
      </c>
      <c r="AI39" s="276">
        <v>3.5</v>
      </c>
      <c r="AJ39" s="276">
        <v>11.5</v>
      </c>
      <c r="AK39" s="276">
        <v>11.5</v>
      </c>
      <c r="AL39" s="277">
        <v>11.5</v>
      </c>
      <c r="AM39" s="252"/>
    </row>
    <row r="40" spans="1:39" s="71" customFormat="1" x14ac:dyDescent="0.25">
      <c r="A40" s="102"/>
      <c r="B40" s="102"/>
      <c r="C40" s="103"/>
      <c r="D40" s="70"/>
      <c r="E40" s="70"/>
      <c r="F40" s="70"/>
      <c r="G40" s="265"/>
      <c r="H40" s="265"/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  <c r="AJ40" s="265"/>
      <c r="AK40" s="265"/>
      <c r="AL40" s="266"/>
      <c r="AM40" s="254"/>
    </row>
    <row r="41" spans="1:39" x14ac:dyDescent="0.25">
      <c r="A41" s="9" t="s">
        <v>1158</v>
      </c>
      <c r="B41" s="9" t="s">
        <v>1159</v>
      </c>
      <c r="C41" s="14" t="s">
        <v>1160</v>
      </c>
      <c r="D41" s="6"/>
      <c r="E41" s="6"/>
      <c r="F41" s="6"/>
      <c r="G41" s="150">
        <v>0</v>
      </c>
      <c r="H41" s="150">
        <v>0</v>
      </c>
      <c r="I41" s="150">
        <v>0</v>
      </c>
      <c r="J41" s="150">
        <v>0</v>
      </c>
      <c r="K41" s="150">
        <v>0</v>
      </c>
      <c r="L41" s="150">
        <v>2.9876800000000001</v>
      </c>
      <c r="M41" s="150">
        <v>2.9876800000000001</v>
      </c>
      <c r="N41" s="150">
        <v>2.9876800000000001</v>
      </c>
      <c r="O41" s="150">
        <v>2.9876800000000001</v>
      </c>
      <c r="P41" s="150">
        <v>2.9876800000000001</v>
      </c>
      <c r="Q41" s="150">
        <v>2.9876800000000001</v>
      </c>
      <c r="R41" s="150">
        <v>2.9876800000000001</v>
      </c>
      <c r="S41" s="150">
        <v>2.9876800000000001</v>
      </c>
      <c r="T41" s="150">
        <v>2.9876800000000001</v>
      </c>
      <c r="U41" s="150">
        <v>2.9876800000000001</v>
      </c>
      <c r="V41" s="150">
        <v>2.9876800000000001</v>
      </c>
      <c r="W41" s="150">
        <v>2.9876800000000001</v>
      </c>
      <c r="X41" s="150">
        <v>2.9876800000000001</v>
      </c>
      <c r="Y41" s="150">
        <v>2.9876800000000001</v>
      </c>
      <c r="Z41" s="150">
        <v>2.9876800000000001</v>
      </c>
      <c r="AA41" s="150">
        <v>2.9876800000000001</v>
      </c>
      <c r="AB41" s="150">
        <v>2.9876800000000001</v>
      </c>
      <c r="AC41" s="150">
        <v>3.57768</v>
      </c>
      <c r="AD41" s="150">
        <v>3.57768</v>
      </c>
      <c r="AE41" s="150">
        <v>3.57768</v>
      </c>
      <c r="AF41" s="150">
        <v>3.57768</v>
      </c>
      <c r="AG41" s="150">
        <v>3.57768</v>
      </c>
      <c r="AH41" s="150">
        <v>3.57768</v>
      </c>
      <c r="AI41" s="150">
        <v>3.57768</v>
      </c>
      <c r="AJ41" s="150">
        <v>3.57768</v>
      </c>
      <c r="AK41" s="150">
        <v>3.57768</v>
      </c>
      <c r="AL41" s="179">
        <v>4.0427</v>
      </c>
      <c r="AM41" s="252"/>
    </row>
    <row r="42" spans="1:39" s="71" customFormat="1" x14ac:dyDescent="0.25">
      <c r="A42" s="102"/>
      <c r="B42" s="102"/>
      <c r="C42" s="103"/>
      <c r="D42" s="70"/>
      <c r="E42" s="70"/>
      <c r="F42" s="70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  <c r="AJ42" s="265"/>
      <c r="AK42" s="265"/>
      <c r="AL42" s="266"/>
      <c r="AM42" s="254"/>
    </row>
    <row r="43" spans="1:39" x14ac:dyDescent="0.25">
      <c r="A43" s="54" t="s">
        <v>1161</v>
      </c>
      <c r="B43" s="9" t="s">
        <v>1162</v>
      </c>
      <c r="C43" s="14" t="s">
        <v>1163</v>
      </c>
      <c r="D43" s="6"/>
      <c r="E43" s="6"/>
      <c r="F43" s="6"/>
      <c r="G43" s="150">
        <v>10.757999999999999</v>
      </c>
      <c r="H43" s="150">
        <v>10.757999999999999</v>
      </c>
      <c r="I43" s="150">
        <v>10.757999999999999</v>
      </c>
      <c r="J43" s="150">
        <v>10.757999999999999</v>
      </c>
      <c r="K43" s="150">
        <v>10.757999999999999</v>
      </c>
      <c r="L43" s="150">
        <v>10.757999999999999</v>
      </c>
      <c r="M43" s="150">
        <v>10.757999999999999</v>
      </c>
      <c r="N43" s="150">
        <v>10.757999999999999</v>
      </c>
      <c r="O43" s="150">
        <v>10.757999999999999</v>
      </c>
      <c r="P43" s="150">
        <v>10.757999999999999</v>
      </c>
      <c r="Q43" s="150">
        <v>10.757999999999999</v>
      </c>
      <c r="R43" s="150">
        <v>10.757999999999999</v>
      </c>
      <c r="S43" s="150">
        <v>10.757999999999999</v>
      </c>
      <c r="T43" s="150">
        <v>10.757999999999999</v>
      </c>
      <c r="U43" s="150">
        <v>10.757999999999999</v>
      </c>
      <c r="V43" s="150">
        <v>10.757999999999999</v>
      </c>
      <c r="W43" s="150">
        <v>10.757999999999999</v>
      </c>
      <c r="X43" s="150">
        <v>10.757999999999999</v>
      </c>
      <c r="Y43" s="150">
        <v>13.098000000000001</v>
      </c>
      <c r="Z43" s="150">
        <v>13.734999999999999</v>
      </c>
      <c r="AA43" s="150">
        <v>13.734999999999999</v>
      </c>
      <c r="AB43" s="150">
        <v>14.31</v>
      </c>
      <c r="AC43" s="150">
        <v>14.962</v>
      </c>
      <c r="AD43" s="150">
        <v>14.962</v>
      </c>
      <c r="AE43" s="150">
        <v>14.962</v>
      </c>
      <c r="AF43" s="150">
        <v>17.899000000000001</v>
      </c>
      <c r="AG43" s="150">
        <v>17.899000000000001</v>
      </c>
      <c r="AH43" s="150">
        <v>17.899000000000001</v>
      </c>
      <c r="AI43" s="150">
        <v>17.899000000000001</v>
      </c>
      <c r="AJ43" s="150">
        <v>17.899000000000001</v>
      </c>
      <c r="AK43" s="150">
        <v>17.899000000000001</v>
      </c>
      <c r="AL43" s="179">
        <v>18.346</v>
      </c>
      <c r="AM43" s="252"/>
    </row>
    <row r="44" spans="1:39" s="71" customFormat="1" x14ac:dyDescent="0.25">
      <c r="A44" s="102"/>
      <c r="B44" s="102"/>
      <c r="C44" s="103"/>
      <c r="D44" s="70"/>
      <c r="E44" s="70"/>
      <c r="F44" s="70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  <c r="AJ44" s="265"/>
      <c r="AK44" s="265"/>
      <c r="AL44" s="266"/>
      <c r="AM44" s="254"/>
    </row>
    <row r="45" spans="1:39" x14ac:dyDescent="0.25">
      <c r="A45" s="54" t="s">
        <v>1164</v>
      </c>
      <c r="B45" s="9" t="s">
        <v>1165</v>
      </c>
      <c r="C45" s="14" t="s">
        <v>1166</v>
      </c>
      <c r="D45" s="6"/>
      <c r="E45" s="6"/>
      <c r="F45" s="6"/>
      <c r="G45" s="278">
        <v>17.579999999999998</v>
      </c>
      <c r="H45" s="279">
        <v>17.579999999999998</v>
      </c>
      <c r="I45" s="279">
        <v>17.579999999999998</v>
      </c>
      <c r="J45" s="279">
        <v>17.579999999999998</v>
      </c>
      <c r="K45" s="279">
        <v>17.579999999999998</v>
      </c>
      <c r="L45" s="279">
        <v>17.579999999999998</v>
      </c>
      <c r="M45" s="279">
        <v>17.579999999999998</v>
      </c>
      <c r="N45" s="279">
        <v>17.579999999999998</v>
      </c>
      <c r="O45" s="279">
        <v>17.579999999999998</v>
      </c>
      <c r="P45" s="279">
        <v>17.579999999999998</v>
      </c>
      <c r="Q45" s="279">
        <v>17.579999999999998</v>
      </c>
      <c r="R45" s="279">
        <v>17.579999999999998</v>
      </c>
      <c r="S45" s="279">
        <v>17.579999999999998</v>
      </c>
      <c r="T45" s="279">
        <v>17.579999999999998</v>
      </c>
      <c r="U45" s="279">
        <v>17.579999999999998</v>
      </c>
      <c r="V45" s="280" t="s">
        <v>1696</v>
      </c>
      <c r="W45" s="278">
        <v>31.35</v>
      </c>
      <c r="X45" s="281">
        <v>31.89</v>
      </c>
      <c r="Y45" s="279">
        <v>35.25</v>
      </c>
      <c r="Z45" s="281">
        <v>35.92</v>
      </c>
      <c r="AA45" s="279">
        <v>36.909999999999997</v>
      </c>
      <c r="AB45" s="281">
        <v>38.1</v>
      </c>
      <c r="AC45" s="279">
        <v>39.67</v>
      </c>
      <c r="AD45" s="279">
        <v>41.08</v>
      </c>
      <c r="AE45" s="279">
        <v>42.09</v>
      </c>
      <c r="AF45" s="279">
        <v>42.56</v>
      </c>
      <c r="AG45" s="279">
        <v>42.96</v>
      </c>
      <c r="AH45" s="279">
        <v>43.9</v>
      </c>
      <c r="AI45" s="279">
        <v>43.9</v>
      </c>
      <c r="AJ45" s="279">
        <v>43.9</v>
      </c>
      <c r="AK45" s="278">
        <v>45.12</v>
      </c>
      <c r="AL45" s="282">
        <v>45.12</v>
      </c>
      <c r="AM45" s="252"/>
    </row>
    <row r="46" spans="1:39" s="71" customFormat="1" x14ac:dyDescent="0.25">
      <c r="A46" s="102"/>
      <c r="B46" s="102"/>
      <c r="C46" s="103"/>
      <c r="D46" s="70"/>
      <c r="E46" s="70"/>
      <c r="F46" s="70"/>
      <c r="G46" s="265"/>
      <c r="H46" s="265"/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  <c r="AJ46" s="265"/>
      <c r="AK46" s="265"/>
      <c r="AL46" s="266"/>
      <c r="AM46" s="254"/>
    </row>
    <row r="47" spans="1:39" x14ac:dyDescent="0.25">
      <c r="A47" s="9" t="s">
        <v>1167</v>
      </c>
      <c r="B47" s="9" t="s">
        <v>1168</v>
      </c>
      <c r="C47" s="14" t="s">
        <v>1169</v>
      </c>
      <c r="D47" s="6"/>
      <c r="E47" s="6"/>
      <c r="F47" s="6"/>
      <c r="G47" s="149"/>
      <c r="H47" s="149"/>
      <c r="I47" s="149"/>
      <c r="J47" s="149"/>
      <c r="K47" s="149"/>
      <c r="L47" s="150">
        <v>13.744999999999999</v>
      </c>
      <c r="M47" s="150">
        <v>13.744999999999999</v>
      </c>
      <c r="N47" s="150">
        <v>13.744999999999999</v>
      </c>
      <c r="O47" s="150">
        <v>13.744999999999999</v>
      </c>
      <c r="P47" s="150">
        <v>13.744999999999999</v>
      </c>
      <c r="Q47" s="150">
        <v>13.744999999999999</v>
      </c>
      <c r="R47" s="150">
        <v>13.744999999999999</v>
      </c>
      <c r="S47" s="150">
        <v>13.744999999999999</v>
      </c>
      <c r="T47" s="150">
        <v>13.744999999999999</v>
      </c>
      <c r="U47" s="150">
        <v>13.744999999999999</v>
      </c>
      <c r="V47" s="150">
        <v>13.744999999999999</v>
      </c>
      <c r="W47" s="150">
        <v>13.744999999999999</v>
      </c>
      <c r="X47" s="150">
        <v>13.744999999999999</v>
      </c>
      <c r="Y47" s="150">
        <v>13.744999999999999</v>
      </c>
      <c r="Z47" s="150">
        <v>13.744999999999999</v>
      </c>
      <c r="AA47" s="150">
        <v>13.744999999999999</v>
      </c>
      <c r="AB47" s="150">
        <v>13.744999999999999</v>
      </c>
      <c r="AC47" s="150">
        <v>13.744999999999999</v>
      </c>
      <c r="AD47" s="150">
        <v>13.744999999999999</v>
      </c>
      <c r="AE47" s="150">
        <v>13.744999999999999</v>
      </c>
      <c r="AF47" s="150">
        <v>13.744999999999999</v>
      </c>
      <c r="AG47" s="150">
        <v>13.744999999999999</v>
      </c>
      <c r="AH47" s="150">
        <v>13.744999999999999</v>
      </c>
      <c r="AI47" s="150">
        <v>13.744999999999999</v>
      </c>
      <c r="AJ47" s="150">
        <v>13.744999999999999</v>
      </c>
      <c r="AK47" s="150">
        <v>13.744999999999999</v>
      </c>
      <c r="AL47" s="179">
        <v>13.744999999999999</v>
      </c>
      <c r="AM47" s="252"/>
    </row>
    <row r="48" spans="1:39" s="71" customFormat="1" x14ac:dyDescent="0.25">
      <c r="A48" s="102"/>
      <c r="B48" s="102"/>
      <c r="C48" s="103"/>
      <c r="D48" s="70"/>
      <c r="E48" s="70"/>
      <c r="F48" s="70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  <c r="AJ48" s="265"/>
      <c r="AK48" s="265"/>
      <c r="AL48" s="266"/>
      <c r="AM48" s="254"/>
    </row>
    <row r="49" spans="1:39" x14ac:dyDescent="0.25">
      <c r="A49" s="54" t="s">
        <v>1170</v>
      </c>
      <c r="B49" s="9" t="s">
        <v>1171</v>
      </c>
      <c r="C49" s="14" t="s">
        <v>1172</v>
      </c>
      <c r="D49" s="6"/>
      <c r="E49" s="6"/>
      <c r="F49" s="6"/>
      <c r="G49" s="150">
        <v>0.25</v>
      </c>
      <c r="H49" s="150">
        <v>0.25</v>
      </c>
      <c r="I49" s="150">
        <v>0.25</v>
      </c>
      <c r="J49" s="150">
        <v>0.25</v>
      </c>
      <c r="K49" s="150">
        <v>0.25</v>
      </c>
      <c r="L49" s="150">
        <v>0.25</v>
      </c>
      <c r="M49" s="150">
        <v>0.25</v>
      </c>
      <c r="N49" s="150">
        <v>0.25</v>
      </c>
      <c r="O49" s="150">
        <v>0.25</v>
      </c>
      <c r="P49" s="150">
        <v>0.25</v>
      </c>
      <c r="Q49" s="150">
        <v>0.25</v>
      </c>
      <c r="R49" s="150">
        <v>0.5</v>
      </c>
      <c r="S49" s="150">
        <v>0.5</v>
      </c>
      <c r="T49" s="150">
        <v>0.5</v>
      </c>
      <c r="U49" s="150">
        <v>1.5</v>
      </c>
      <c r="V49" s="150">
        <v>1.5</v>
      </c>
      <c r="W49" s="150">
        <v>2.9</v>
      </c>
      <c r="X49" s="150">
        <v>3.3</v>
      </c>
      <c r="Y49" s="150">
        <v>4</v>
      </c>
      <c r="Z49" s="150">
        <v>4.1500000000000004</v>
      </c>
      <c r="AA49" s="150">
        <v>4.1500000000000004</v>
      </c>
      <c r="AB49" s="150">
        <v>4.1500000000000004</v>
      </c>
      <c r="AC49" s="150">
        <v>4.1500000000000004</v>
      </c>
      <c r="AD49" s="150">
        <v>4.1500000000000004</v>
      </c>
      <c r="AE49" s="150">
        <v>4.1500000000000004</v>
      </c>
      <c r="AF49" s="150">
        <v>4.1500000000000004</v>
      </c>
      <c r="AG49" s="150">
        <v>4.1500000000000004</v>
      </c>
      <c r="AH49" s="150">
        <v>4.1500000000000004</v>
      </c>
      <c r="AI49" s="150">
        <v>4.1500000000000004</v>
      </c>
      <c r="AJ49" s="150">
        <v>4.1500000000000004</v>
      </c>
      <c r="AK49" s="150">
        <v>5.35</v>
      </c>
      <c r="AL49" s="179">
        <v>5.35</v>
      </c>
      <c r="AM49" s="252"/>
    </row>
    <row r="50" spans="1:39" s="71" customFormat="1" x14ac:dyDescent="0.25">
      <c r="A50" s="102"/>
      <c r="B50" s="102"/>
      <c r="C50" s="103"/>
      <c r="D50" s="70"/>
      <c r="E50" s="70"/>
      <c r="F50" s="70"/>
      <c r="G50" s="265"/>
      <c r="H50" s="265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  <c r="AJ50" s="265"/>
      <c r="AK50" s="265"/>
      <c r="AL50" s="266"/>
      <c r="AM50" s="254"/>
    </row>
    <row r="51" spans="1:39" x14ac:dyDescent="0.25">
      <c r="A51" s="54" t="s">
        <v>1173</v>
      </c>
      <c r="B51" s="9" t="s">
        <v>1174</v>
      </c>
      <c r="C51" s="14" t="s">
        <v>1175</v>
      </c>
      <c r="D51" s="6"/>
      <c r="E51" s="6"/>
      <c r="F51" s="6"/>
      <c r="G51" s="150">
        <v>4.4400000000000004</v>
      </c>
      <c r="H51" s="150">
        <v>4.4400000000000004</v>
      </c>
      <c r="I51" s="150">
        <v>4.4400000000000004</v>
      </c>
      <c r="J51" s="150">
        <v>4.4400000000000004</v>
      </c>
      <c r="K51" s="150">
        <v>4.4400000000000004</v>
      </c>
      <c r="L51" s="150">
        <v>4.4400000000000004</v>
      </c>
      <c r="M51" s="150">
        <v>4.4400000000000004</v>
      </c>
      <c r="N51" s="150">
        <v>4.4400000000000004</v>
      </c>
      <c r="O51" s="150">
        <v>5.0999999999999996</v>
      </c>
      <c r="P51" s="150">
        <v>8.39</v>
      </c>
      <c r="Q51" s="150">
        <v>9.11</v>
      </c>
      <c r="R51" s="150">
        <v>9.11</v>
      </c>
      <c r="S51" s="150">
        <v>9.11</v>
      </c>
      <c r="T51" s="150">
        <v>9.11</v>
      </c>
      <c r="U51" s="150">
        <v>9.11</v>
      </c>
      <c r="V51" s="150">
        <v>9.11</v>
      </c>
      <c r="W51" s="150">
        <v>9.11</v>
      </c>
      <c r="X51" s="150">
        <v>9.11</v>
      </c>
      <c r="Y51" s="150">
        <v>9.11</v>
      </c>
      <c r="Z51" s="150">
        <v>9.11</v>
      </c>
      <c r="AA51" s="150">
        <v>9.11</v>
      </c>
      <c r="AB51" s="150">
        <v>9.11</v>
      </c>
      <c r="AC51" s="150">
        <v>9.11</v>
      </c>
      <c r="AD51" s="150">
        <v>9.11</v>
      </c>
      <c r="AE51" s="150">
        <v>9.11</v>
      </c>
      <c r="AF51" s="150">
        <v>9.11</v>
      </c>
      <c r="AG51" s="150">
        <v>9.11</v>
      </c>
      <c r="AH51" s="150">
        <v>9.11</v>
      </c>
      <c r="AI51" s="150">
        <v>9.11</v>
      </c>
      <c r="AJ51" s="150">
        <v>9.11</v>
      </c>
      <c r="AK51" s="150">
        <v>9.11</v>
      </c>
      <c r="AL51" s="179">
        <v>9.11</v>
      </c>
      <c r="AM51" s="252"/>
    </row>
    <row r="52" spans="1:39" s="71" customFormat="1" x14ac:dyDescent="0.25">
      <c r="A52" s="102"/>
      <c r="B52" s="102"/>
      <c r="C52" s="103"/>
      <c r="D52" s="70"/>
      <c r="E52" s="70"/>
      <c r="F52" s="70"/>
      <c r="G52" s="265"/>
      <c r="H52" s="265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  <c r="AJ52" s="265"/>
      <c r="AK52" s="265"/>
      <c r="AL52" s="266"/>
      <c r="AM52" s="254"/>
    </row>
    <row r="53" spans="1:39" x14ac:dyDescent="0.25">
      <c r="A53" s="54" t="s">
        <v>1176</v>
      </c>
      <c r="B53" s="9" t="s">
        <v>1177</v>
      </c>
      <c r="C53" s="14" t="s">
        <v>1178</v>
      </c>
      <c r="D53" s="6"/>
      <c r="E53" s="6"/>
      <c r="F53" s="6"/>
      <c r="G53" s="150">
        <v>6.34</v>
      </c>
      <c r="H53" s="150">
        <v>6.34</v>
      </c>
      <c r="I53" s="150">
        <v>6.34</v>
      </c>
      <c r="J53" s="150">
        <v>6.34</v>
      </c>
      <c r="K53" s="150">
        <v>6.34</v>
      </c>
      <c r="L53" s="150">
        <v>6.34</v>
      </c>
      <c r="M53" s="150">
        <v>6.34</v>
      </c>
      <c r="N53" s="150">
        <v>6.34</v>
      </c>
      <c r="O53" s="150">
        <v>6.34</v>
      </c>
      <c r="P53" s="150">
        <v>6.34</v>
      </c>
      <c r="Q53" s="150">
        <v>6.34</v>
      </c>
      <c r="R53" s="150">
        <v>8.5299999999999994</v>
      </c>
      <c r="S53" s="150">
        <v>8.5299999999999994</v>
      </c>
      <c r="T53" s="150">
        <v>8.5299999999999994</v>
      </c>
      <c r="U53" s="150">
        <v>8.7200000000000006</v>
      </c>
      <c r="V53" s="150">
        <v>8.7200000000000006</v>
      </c>
      <c r="W53" s="150">
        <v>8.7200000000000006</v>
      </c>
      <c r="X53" s="150">
        <v>11.21</v>
      </c>
      <c r="Y53" s="150">
        <v>11.21</v>
      </c>
      <c r="Z53" s="150">
        <v>11.21</v>
      </c>
      <c r="AA53" s="150">
        <v>11.21</v>
      </c>
      <c r="AB53" s="150">
        <v>11.53</v>
      </c>
      <c r="AC53" s="150">
        <v>11.53</v>
      </c>
      <c r="AD53" s="150">
        <v>11.53</v>
      </c>
      <c r="AE53" s="150">
        <v>11.53</v>
      </c>
      <c r="AF53" s="150">
        <v>11.53</v>
      </c>
      <c r="AG53" s="150">
        <v>11.53</v>
      </c>
      <c r="AH53" s="150">
        <v>11.53</v>
      </c>
      <c r="AI53" s="150">
        <v>11.53</v>
      </c>
      <c r="AJ53" s="150">
        <v>11.53</v>
      </c>
      <c r="AK53" s="150">
        <v>11.53</v>
      </c>
      <c r="AL53" s="179">
        <v>11.53</v>
      </c>
      <c r="AM53" s="252"/>
    </row>
    <row r="54" spans="1:39" s="71" customFormat="1" x14ac:dyDescent="0.25">
      <c r="A54" s="102"/>
      <c r="B54" s="102"/>
      <c r="C54" s="103"/>
      <c r="D54" s="70"/>
      <c r="E54" s="70"/>
      <c r="F54" s="70"/>
      <c r="G54" s="265"/>
      <c r="H54" s="265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  <c r="AJ54" s="265"/>
      <c r="AK54" s="265"/>
      <c r="AL54" s="266"/>
      <c r="AM54" s="254"/>
    </row>
    <row r="55" spans="1:39" x14ac:dyDescent="0.25">
      <c r="A55" s="55" t="s">
        <v>1179</v>
      </c>
      <c r="B55" s="8" t="s">
        <v>1180</v>
      </c>
      <c r="C55" s="13" t="s">
        <v>1181</v>
      </c>
      <c r="D55" s="1"/>
      <c r="E55" s="1"/>
      <c r="F55" s="56"/>
      <c r="G55" s="150">
        <v>44.75</v>
      </c>
      <c r="H55" s="150">
        <v>44.75</v>
      </c>
      <c r="I55" s="150">
        <v>45.3</v>
      </c>
      <c r="J55" s="150">
        <v>45.3</v>
      </c>
      <c r="K55" s="150">
        <v>45.3</v>
      </c>
      <c r="L55" s="150">
        <v>46.1</v>
      </c>
      <c r="M55" s="150">
        <v>46.1</v>
      </c>
      <c r="N55" s="150">
        <v>46.1</v>
      </c>
      <c r="O55" s="150">
        <v>46.8</v>
      </c>
      <c r="P55" s="150">
        <v>46.8</v>
      </c>
      <c r="Q55" s="150">
        <v>46.8</v>
      </c>
      <c r="R55" s="150">
        <v>47.4</v>
      </c>
      <c r="S55" s="150">
        <v>47.4</v>
      </c>
      <c r="T55" s="150">
        <v>47.4</v>
      </c>
      <c r="U55" s="150">
        <v>48.3</v>
      </c>
      <c r="V55" s="150">
        <v>48.3</v>
      </c>
      <c r="W55" s="150">
        <v>48.3</v>
      </c>
      <c r="X55" s="150">
        <v>49.6</v>
      </c>
      <c r="Y55" s="150">
        <v>51.6</v>
      </c>
      <c r="Z55" s="150">
        <v>51.6</v>
      </c>
      <c r="AA55" s="150">
        <v>51.6</v>
      </c>
      <c r="AB55" s="150">
        <v>51.6</v>
      </c>
      <c r="AC55" s="150">
        <v>51.6</v>
      </c>
      <c r="AD55" s="150">
        <v>51.6</v>
      </c>
      <c r="AE55" s="150">
        <v>52</v>
      </c>
      <c r="AF55" s="150">
        <v>52</v>
      </c>
      <c r="AG55" s="150">
        <v>52</v>
      </c>
      <c r="AH55" s="150">
        <v>53.75</v>
      </c>
      <c r="AI55" s="150">
        <v>53.75</v>
      </c>
      <c r="AJ55" s="150">
        <v>53.75</v>
      </c>
      <c r="AK55" s="150">
        <v>53.75</v>
      </c>
      <c r="AL55" s="179">
        <v>53.75</v>
      </c>
      <c r="AM55" s="252"/>
    </row>
    <row r="56" spans="1:39" s="71" customFormat="1" x14ac:dyDescent="0.25">
      <c r="A56" s="102"/>
      <c r="B56" s="102"/>
      <c r="C56" s="103"/>
      <c r="D56" s="70"/>
      <c r="E56" s="70"/>
      <c r="F56" s="70"/>
      <c r="G56" s="265"/>
      <c r="H56" s="265"/>
      <c r="I56" s="265"/>
      <c r="J56" s="265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  <c r="AG56" s="265"/>
      <c r="AH56" s="265"/>
      <c r="AI56" s="265"/>
      <c r="AJ56" s="265"/>
      <c r="AK56" s="265"/>
      <c r="AL56" s="266"/>
      <c r="AM56" s="254"/>
    </row>
    <row r="57" spans="1:39" x14ac:dyDescent="0.25">
      <c r="A57" s="9" t="s">
        <v>1182</v>
      </c>
      <c r="B57" s="9" t="s">
        <v>1183</v>
      </c>
      <c r="C57" s="14" t="s">
        <v>1184</v>
      </c>
      <c r="D57" s="6"/>
      <c r="E57" s="6"/>
      <c r="F57" s="6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228">
        <v>225</v>
      </c>
      <c r="V57" s="228">
        <v>226</v>
      </c>
      <c r="W57" s="228">
        <v>226</v>
      </c>
      <c r="X57" s="228">
        <v>227</v>
      </c>
      <c r="Y57" s="228">
        <v>227</v>
      </c>
      <c r="Z57" s="228">
        <v>228</v>
      </c>
      <c r="AA57" s="228">
        <v>228</v>
      </c>
      <c r="AB57" s="150">
        <v>229</v>
      </c>
      <c r="AC57" s="150">
        <v>230</v>
      </c>
      <c r="AD57" s="150">
        <v>326</v>
      </c>
      <c r="AE57" s="150">
        <v>326</v>
      </c>
      <c r="AF57" s="150">
        <v>327</v>
      </c>
      <c r="AG57" s="150">
        <v>327</v>
      </c>
      <c r="AH57" s="150">
        <v>327</v>
      </c>
      <c r="AI57" s="150">
        <v>328</v>
      </c>
      <c r="AJ57" s="150">
        <v>328</v>
      </c>
      <c r="AK57" s="150">
        <v>329</v>
      </c>
      <c r="AL57" s="179">
        <v>329</v>
      </c>
      <c r="AM57" s="252"/>
    </row>
    <row r="58" spans="1:39" s="71" customFormat="1" x14ac:dyDescent="0.25">
      <c r="A58" s="102"/>
      <c r="B58" s="102"/>
      <c r="C58" s="103"/>
      <c r="D58" s="70"/>
      <c r="E58" s="70"/>
      <c r="F58" s="70"/>
      <c r="G58" s="265"/>
      <c r="H58" s="265"/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  <c r="AJ58" s="265"/>
      <c r="AK58" s="265"/>
      <c r="AL58" s="266"/>
      <c r="AM58" s="254"/>
    </row>
    <row r="59" spans="1:39" x14ac:dyDescent="0.25">
      <c r="A59" s="54" t="s">
        <v>1185</v>
      </c>
      <c r="B59" s="9" t="s">
        <v>1186</v>
      </c>
      <c r="C59" s="14" t="s">
        <v>1187</v>
      </c>
      <c r="D59" s="6"/>
      <c r="E59" s="6"/>
      <c r="F59" s="6"/>
      <c r="G59" s="150">
        <v>13.27</v>
      </c>
      <c r="H59" s="150">
        <v>13.27</v>
      </c>
      <c r="I59" s="150">
        <v>13.27</v>
      </c>
      <c r="J59" s="150">
        <v>13.27</v>
      </c>
      <c r="K59" s="150">
        <v>13.27</v>
      </c>
      <c r="L59" s="150">
        <v>13.27</v>
      </c>
      <c r="M59" s="150">
        <v>13.27</v>
      </c>
      <c r="N59" s="150">
        <v>13.27</v>
      </c>
      <c r="O59" s="150">
        <v>13.27</v>
      </c>
      <c r="P59" s="150">
        <v>13.27</v>
      </c>
      <c r="Q59" s="150">
        <v>13.27</v>
      </c>
      <c r="R59" s="150">
        <v>13.27</v>
      </c>
      <c r="S59" s="150">
        <v>13.27</v>
      </c>
      <c r="T59" s="150">
        <v>13.27</v>
      </c>
      <c r="U59" s="150">
        <v>13.27</v>
      </c>
      <c r="V59" s="150">
        <v>13.27</v>
      </c>
      <c r="W59" s="150">
        <v>13.27</v>
      </c>
      <c r="X59" s="150">
        <v>13.27</v>
      </c>
      <c r="Y59" s="150">
        <v>13.27</v>
      </c>
      <c r="Z59" s="150">
        <v>13.27</v>
      </c>
      <c r="AA59" s="150">
        <v>13.27</v>
      </c>
      <c r="AB59" s="150">
        <v>13.27</v>
      </c>
      <c r="AC59" s="150">
        <v>14</v>
      </c>
      <c r="AD59" s="150">
        <v>14</v>
      </c>
      <c r="AE59" s="150">
        <v>15.1</v>
      </c>
      <c r="AF59" s="150">
        <v>15.1</v>
      </c>
      <c r="AG59" s="150">
        <v>15.1</v>
      </c>
      <c r="AH59" s="150">
        <v>15.1</v>
      </c>
      <c r="AI59" s="150">
        <v>15.1</v>
      </c>
      <c r="AJ59" s="150">
        <v>15.1</v>
      </c>
      <c r="AK59" s="150">
        <v>15.1</v>
      </c>
      <c r="AL59" s="179">
        <v>15.1</v>
      </c>
      <c r="AM59" s="252"/>
    </row>
    <row r="60" spans="1:39" s="71" customFormat="1" x14ac:dyDescent="0.25">
      <c r="A60" s="102"/>
      <c r="B60" s="102"/>
      <c r="C60" s="103"/>
      <c r="D60" s="70"/>
      <c r="E60" s="70"/>
      <c r="F60" s="70"/>
      <c r="G60" s="265"/>
      <c r="H60" s="265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  <c r="AJ60" s="265"/>
      <c r="AK60" s="265"/>
      <c r="AL60" s="266"/>
      <c r="AM60" s="254"/>
    </row>
    <row r="61" spans="1:39" x14ac:dyDescent="0.25">
      <c r="A61" s="54" t="s">
        <v>1188</v>
      </c>
      <c r="B61" s="9" t="s">
        <v>1288</v>
      </c>
      <c r="C61" s="14" t="s">
        <v>1189</v>
      </c>
      <c r="D61" s="6"/>
      <c r="E61" s="6"/>
      <c r="F61" s="6"/>
      <c r="G61" s="150">
        <v>4.6500000000000004</v>
      </c>
      <c r="H61" s="150">
        <v>6.53</v>
      </c>
      <c r="I61" s="150">
        <v>7.71</v>
      </c>
      <c r="J61" s="150">
        <v>8</v>
      </c>
      <c r="K61" s="150">
        <v>8</v>
      </c>
      <c r="L61" s="150">
        <v>8</v>
      </c>
      <c r="M61" s="150">
        <v>8</v>
      </c>
      <c r="N61" s="150">
        <v>8</v>
      </c>
      <c r="O61" s="150">
        <v>8.6300000000000008</v>
      </c>
      <c r="P61" s="150">
        <v>8.6300000000000008</v>
      </c>
      <c r="Q61" s="150">
        <v>8.6300000000000008</v>
      </c>
      <c r="R61" s="150">
        <v>8.6300000000000008</v>
      </c>
      <c r="S61" s="150">
        <v>8.6300000000000008</v>
      </c>
      <c r="T61" s="150">
        <v>8.6300000000000008</v>
      </c>
      <c r="U61" s="150">
        <v>8.6300000000000008</v>
      </c>
      <c r="V61" s="150">
        <v>8.6300000000000008</v>
      </c>
      <c r="W61" s="150">
        <v>8.6300000000000008</v>
      </c>
      <c r="X61" s="150">
        <v>8.6300000000000008</v>
      </c>
      <c r="Y61" s="150">
        <v>8.6300000000000008</v>
      </c>
      <c r="Z61" s="150">
        <v>8.6300000000000008</v>
      </c>
      <c r="AA61" s="150">
        <v>8.6300000000000008</v>
      </c>
      <c r="AB61" s="150">
        <v>9.8800000000000008</v>
      </c>
      <c r="AC61" s="150">
        <v>9.8800000000000008</v>
      </c>
      <c r="AD61" s="150">
        <v>9.8800000000000008</v>
      </c>
      <c r="AE61" s="150">
        <v>9.8800000000000008</v>
      </c>
      <c r="AF61" s="150">
        <v>9.8800000000000008</v>
      </c>
      <c r="AG61" s="150">
        <v>9.8800000000000008</v>
      </c>
      <c r="AH61" s="150">
        <v>9.8800000000000008</v>
      </c>
      <c r="AI61" s="150">
        <v>9.8800000000000008</v>
      </c>
      <c r="AJ61" s="150">
        <v>14.53</v>
      </c>
      <c r="AK61" s="150">
        <v>14.53</v>
      </c>
      <c r="AL61" s="179">
        <v>14.53</v>
      </c>
      <c r="AM61" s="252"/>
    </row>
    <row r="62" spans="1:39" s="71" customFormat="1" x14ac:dyDescent="0.25">
      <c r="A62" s="102"/>
      <c r="B62" s="102"/>
      <c r="C62" s="103"/>
      <c r="D62" s="70"/>
      <c r="E62" s="70"/>
      <c r="F62" s="70"/>
      <c r="G62" s="265"/>
      <c r="H62" s="265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  <c r="AJ62" s="265"/>
      <c r="AK62" s="265"/>
      <c r="AL62" s="266"/>
      <c r="AM62" s="254"/>
    </row>
    <row r="63" spans="1:39" x14ac:dyDescent="0.25">
      <c r="A63" s="54" t="s">
        <v>1190</v>
      </c>
      <c r="B63" s="9" t="s">
        <v>1191</v>
      </c>
      <c r="C63" s="14" t="s">
        <v>1192</v>
      </c>
      <c r="D63" s="6"/>
      <c r="E63" s="6"/>
      <c r="F63" s="6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  <c r="AJ63" s="150">
        <v>3.55</v>
      </c>
      <c r="AK63" s="150">
        <v>4.8600000000000003</v>
      </c>
      <c r="AL63" s="179">
        <v>5.37</v>
      </c>
      <c r="AM63" s="252"/>
    </row>
    <row r="64" spans="1:39" s="71" customFormat="1" x14ac:dyDescent="0.25">
      <c r="A64" s="102"/>
      <c r="B64" s="102"/>
      <c r="C64" s="103"/>
      <c r="D64" s="70"/>
      <c r="E64" s="70"/>
      <c r="F64" s="70"/>
      <c r="G64" s="265"/>
      <c r="H64" s="265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  <c r="AJ64" s="265"/>
      <c r="AK64" s="265"/>
      <c r="AL64" s="266"/>
      <c r="AM64" s="254"/>
    </row>
    <row r="65" spans="1:39" x14ac:dyDescent="0.25">
      <c r="A65" s="55" t="s">
        <v>1193</v>
      </c>
      <c r="B65" s="8" t="s">
        <v>1194</v>
      </c>
      <c r="C65" s="13" t="s">
        <v>1195</v>
      </c>
      <c r="D65" s="1"/>
      <c r="E65" s="1"/>
      <c r="F65" s="56"/>
      <c r="G65" s="150">
        <v>0</v>
      </c>
      <c r="H65" s="150">
        <v>0</v>
      </c>
      <c r="I65" s="150">
        <v>0</v>
      </c>
      <c r="J65" s="150">
        <v>0</v>
      </c>
      <c r="K65" s="150">
        <v>0</v>
      </c>
      <c r="L65" s="150">
        <v>0</v>
      </c>
      <c r="M65" s="150">
        <v>0</v>
      </c>
      <c r="N65" s="150">
        <v>0</v>
      </c>
      <c r="O65" s="150">
        <v>0</v>
      </c>
      <c r="P65" s="150">
        <v>0</v>
      </c>
      <c r="Q65" s="150">
        <v>0</v>
      </c>
      <c r="R65" s="150">
        <v>0</v>
      </c>
      <c r="S65" s="150">
        <v>0</v>
      </c>
      <c r="T65" s="150">
        <v>0</v>
      </c>
      <c r="U65" s="150">
        <v>0</v>
      </c>
      <c r="V65" s="150">
        <v>0</v>
      </c>
      <c r="W65" s="150">
        <v>0</v>
      </c>
      <c r="X65" s="150">
        <v>0</v>
      </c>
      <c r="Y65" s="150">
        <v>0</v>
      </c>
      <c r="Z65" s="150">
        <v>0</v>
      </c>
      <c r="AA65" s="150">
        <v>0</v>
      </c>
      <c r="AB65" s="150">
        <v>0</v>
      </c>
      <c r="AC65" s="150">
        <v>0</v>
      </c>
      <c r="AD65" s="150">
        <v>0</v>
      </c>
      <c r="AE65" s="150">
        <v>0</v>
      </c>
      <c r="AF65" s="150">
        <v>0</v>
      </c>
      <c r="AG65" s="150">
        <v>0</v>
      </c>
      <c r="AH65" s="150">
        <v>0</v>
      </c>
      <c r="AI65" s="150">
        <v>0</v>
      </c>
      <c r="AJ65" s="150">
        <v>0</v>
      </c>
      <c r="AK65" s="150">
        <v>0</v>
      </c>
      <c r="AL65" s="179">
        <v>0</v>
      </c>
      <c r="AM65" s="252"/>
    </row>
    <row r="66" spans="1:39" s="71" customFormat="1" x14ac:dyDescent="0.25">
      <c r="A66" s="102"/>
      <c r="B66" s="102"/>
      <c r="C66" s="103"/>
      <c r="D66" s="70"/>
      <c r="E66" s="70"/>
      <c r="F66" s="70"/>
      <c r="G66" s="265"/>
      <c r="H66" s="265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  <c r="AJ66" s="265"/>
      <c r="AK66" s="265"/>
      <c r="AL66" s="266"/>
      <c r="AM66" s="254"/>
    </row>
    <row r="67" spans="1:39" x14ac:dyDescent="0.25">
      <c r="A67" s="55" t="s">
        <v>1196</v>
      </c>
      <c r="B67" s="8" t="s">
        <v>1197</v>
      </c>
      <c r="C67" s="13" t="s">
        <v>1198</v>
      </c>
      <c r="D67" s="1"/>
      <c r="E67" s="1"/>
      <c r="F67" s="56"/>
      <c r="G67" s="150">
        <v>21.55</v>
      </c>
      <c r="H67" s="150">
        <v>21.55</v>
      </c>
      <c r="I67" s="150">
        <v>21.55</v>
      </c>
      <c r="J67" s="150">
        <v>21.55</v>
      </c>
      <c r="K67" s="150">
        <v>21.55</v>
      </c>
      <c r="L67" s="150">
        <v>21.55</v>
      </c>
      <c r="M67" s="150">
        <v>21.55</v>
      </c>
      <c r="N67" s="150">
        <v>21.55</v>
      </c>
      <c r="O67" s="150">
        <v>21.55</v>
      </c>
      <c r="P67" s="150">
        <v>21.55</v>
      </c>
      <c r="Q67" s="150">
        <v>21.55</v>
      </c>
      <c r="R67" s="150">
        <v>21.55</v>
      </c>
      <c r="S67" s="150">
        <v>21.55</v>
      </c>
      <c r="T67" s="150">
        <v>21.55</v>
      </c>
      <c r="U67" s="150">
        <v>21.55</v>
      </c>
      <c r="V67" s="150">
        <v>21.55</v>
      </c>
      <c r="W67" s="150">
        <v>21.55</v>
      </c>
      <c r="X67" s="150">
        <v>31.86</v>
      </c>
      <c r="Y67" s="150">
        <v>31.86</v>
      </c>
      <c r="Z67" s="150">
        <v>31.86</v>
      </c>
      <c r="AA67" s="150">
        <v>31.86</v>
      </c>
      <c r="AB67" s="150">
        <v>31.86</v>
      </c>
      <c r="AC67" s="150">
        <v>31.86</v>
      </c>
      <c r="AD67" s="150">
        <v>31.86</v>
      </c>
      <c r="AE67" s="150">
        <v>31.87</v>
      </c>
      <c r="AF67" s="150">
        <v>31.87</v>
      </c>
      <c r="AG67" s="150">
        <v>31.87</v>
      </c>
      <c r="AH67" s="150">
        <v>31.87</v>
      </c>
      <c r="AI67" s="150" t="s">
        <v>1704</v>
      </c>
      <c r="AJ67" s="150">
        <v>31.87</v>
      </c>
      <c r="AK67" s="150">
        <v>31.87</v>
      </c>
      <c r="AL67" s="179">
        <v>31.87</v>
      </c>
      <c r="AM67" s="252"/>
    </row>
    <row r="68" spans="1:39" s="71" customFormat="1" x14ac:dyDescent="0.25">
      <c r="A68" s="102"/>
      <c r="B68" s="102"/>
      <c r="C68" s="103"/>
      <c r="D68" s="70"/>
      <c r="E68" s="70"/>
      <c r="F68" s="70"/>
      <c r="G68" s="265"/>
      <c r="H68" s="265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  <c r="AJ68" s="265"/>
      <c r="AK68" s="265"/>
      <c r="AL68" s="266"/>
      <c r="AM68" s="254"/>
    </row>
    <row r="69" spans="1:39" x14ac:dyDescent="0.25">
      <c r="A69" s="9" t="s">
        <v>1199</v>
      </c>
      <c r="B69" s="9" t="s">
        <v>1200</v>
      </c>
      <c r="C69" s="14" t="s">
        <v>1201</v>
      </c>
      <c r="D69" s="6"/>
      <c r="E69" s="6"/>
      <c r="F69" s="6"/>
      <c r="G69" s="150">
        <v>0</v>
      </c>
      <c r="H69" s="150">
        <v>0</v>
      </c>
      <c r="I69" s="150">
        <v>0</v>
      </c>
      <c r="J69" s="150">
        <v>0</v>
      </c>
      <c r="K69" s="150">
        <v>0</v>
      </c>
      <c r="L69" s="150">
        <v>0</v>
      </c>
      <c r="M69" s="150">
        <v>0</v>
      </c>
      <c r="N69" s="150">
        <v>0</v>
      </c>
      <c r="O69" s="150">
        <v>0</v>
      </c>
      <c r="P69" s="150">
        <v>0</v>
      </c>
      <c r="Q69" s="150">
        <v>0</v>
      </c>
      <c r="R69" s="150">
        <v>0</v>
      </c>
      <c r="S69" s="150">
        <v>0</v>
      </c>
      <c r="T69" s="150">
        <v>0</v>
      </c>
      <c r="U69" s="150">
        <v>0</v>
      </c>
      <c r="V69" s="150">
        <v>0</v>
      </c>
      <c r="W69" s="150">
        <v>0</v>
      </c>
      <c r="X69" s="150">
        <v>0</v>
      </c>
      <c r="Y69" s="150">
        <v>0</v>
      </c>
      <c r="Z69" s="150">
        <v>0</v>
      </c>
      <c r="AA69" s="150">
        <v>1.85</v>
      </c>
      <c r="AB69" s="150">
        <v>1.85</v>
      </c>
      <c r="AC69" s="150">
        <v>1.85</v>
      </c>
      <c r="AD69" s="150">
        <v>1.85</v>
      </c>
      <c r="AE69" s="150">
        <v>1.85</v>
      </c>
      <c r="AF69" s="150">
        <v>1.85</v>
      </c>
      <c r="AG69" s="150">
        <v>1.85</v>
      </c>
      <c r="AH69" s="150">
        <v>1.85</v>
      </c>
      <c r="AI69" s="150">
        <v>3.65</v>
      </c>
      <c r="AJ69" s="150">
        <v>3.65</v>
      </c>
      <c r="AK69" s="150">
        <v>4.18</v>
      </c>
      <c r="AL69" s="179">
        <v>4.47</v>
      </c>
      <c r="AM69" s="252"/>
    </row>
    <row r="70" spans="1:39" s="71" customFormat="1" x14ac:dyDescent="0.25">
      <c r="A70" s="102"/>
      <c r="B70" s="102"/>
      <c r="C70" s="103"/>
      <c r="D70" s="70"/>
      <c r="E70" s="70"/>
      <c r="F70" s="70"/>
      <c r="G70" s="265"/>
      <c r="H70" s="26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I70" s="265"/>
      <c r="AJ70" s="265"/>
      <c r="AK70" s="265"/>
      <c r="AL70" s="266"/>
      <c r="AM70" s="254"/>
    </row>
    <row r="71" spans="1:39" x14ac:dyDescent="0.25">
      <c r="A71" s="54" t="s">
        <v>1202</v>
      </c>
      <c r="B71" s="9" t="s">
        <v>1203</v>
      </c>
      <c r="C71" s="14" t="s">
        <v>1204</v>
      </c>
      <c r="D71" s="6"/>
      <c r="E71" s="6"/>
      <c r="F71" s="6"/>
      <c r="G71" s="150">
        <v>1.73</v>
      </c>
      <c r="H71" s="150">
        <v>3.64</v>
      </c>
      <c r="I71" s="150">
        <v>3.64</v>
      </c>
      <c r="J71" s="150">
        <v>3.64</v>
      </c>
      <c r="K71" s="150">
        <v>3.64</v>
      </c>
      <c r="L71" s="150">
        <v>3.64</v>
      </c>
      <c r="M71" s="150">
        <v>3.84</v>
      </c>
      <c r="N71" s="150">
        <v>3.99</v>
      </c>
      <c r="O71" s="150">
        <v>4.0999999999999996</v>
      </c>
      <c r="P71" s="150">
        <v>4.0999999999999996</v>
      </c>
      <c r="Q71" s="150">
        <v>4.0999999999999996</v>
      </c>
      <c r="R71" s="150">
        <v>4.21</v>
      </c>
      <c r="S71" s="150">
        <v>4.21</v>
      </c>
      <c r="T71" s="150">
        <v>4.21</v>
      </c>
      <c r="U71" s="150">
        <v>4.21</v>
      </c>
      <c r="V71" s="150">
        <v>4.21</v>
      </c>
      <c r="W71" s="150">
        <v>4.21</v>
      </c>
      <c r="X71" s="150">
        <v>4.33</v>
      </c>
      <c r="Y71" s="150">
        <v>4.59</v>
      </c>
      <c r="Z71" s="150">
        <v>4.83</v>
      </c>
      <c r="AA71" s="150">
        <v>6.51</v>
      </c>
      <c r="AB71" s="150">
        <v>6.51</v>
      </c>
      <c r="AC71" s="150">
        <v>6.51</v>
      </c>
      <c r="AD71" s="150">
        <v>6.51</v>
      </c>
      <c r="AE71" s="150">
        <v>6.51</v>
      </c>
      <c r="AF71" s="150">
        <v>6.84</v>
      </c>
      <c r="AG71" s="150">
        <v>6.84</v>
      </c>
      <c r="AH71" s="150">
        <v>6.84</v>
      </c>
      <c r="AI71" s="150">
        <v>6.84</v>
      </c>
      <c r="AJ71" s="150">
        <v>6.84</v>
      </c>
      <c r="AK71" s="150">
        <v>9</v>
      </c>
      <c r="AL71" s="179">
        <v>9.25</v>
      </c>
      <c r="AM71" s="252"/>
    </row>
    <row r="72" spans="1:39" s="71" customFormat="1" x14ac:dyDescent="0.25">
      <c r="A72" s="102"/>
      <c r="B72" s="102"/>
      <c r="C72" s="103"/>
      <c r="D72" s="70"/>
      <c r="E72" s="70"/>
      <c r="F72" s="70"/>
      <c r="G72" s="265"/>
      <c r="H72" s="26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I72" s="265"/>
      <c r="AJ72" s="265"/>
      <c r="AK72" s="265"/>
      <c r="AL72" s="266"/>
      <c r="AM72" s="254"/>
    </row>
    <row r="73" spans="1:39" ht="42.75" x14ac:dyDescent="0.25">
      <c r="A73" s="54" t="s">
        <v>1205</v>
      </c>
      <c r="B73" s="9" t="s">
        <v>1206</v>
      </c>
      <c r="C73" s="14" t="s">
        <v>1782</v>
      </c>
      <c r="D73" s="6"/>
      <c r="E73" s="6"/>
      <c r="F73" s="6"/>
      <c r="G73" s="150">
        <v>1.8</v>
      </c>
      <c r="H73" s="150">
        <v>1.8</v>
      </c>
      <c r="I73" s="150">
        <v>1.8</v>
      </c>
      <c r="J73" s="150">
        <v>1.8</v>
      </c>
      <c r="K73" s="150">
        <v>1.8</v>
      </c>
      <c r="L73" s="150">
        <v>1.8</v>
      </c>
      <c r="M73" s="150">
        <v>1.8</v>
      </c>
      <c r="N73" s="150">
        <v>1.8</v>
      </c>
      <c r="O73" s="150">
        <v>1.8</v>
      </c>
      <c r="P73" s="150">
        <v>1.8</v>
      </c>
      <c r="Q73" s="150">
        <v>1.8</v>
      </c>
      <c r="R73" s="150">
        <v>1.8</v>
      </c>
      <c r="S73" s="150">
        <v>1.8</v>
      </c>
      <c r="T73" s="150">
        <v>1.8</v>
      </c>
      <c r="U73" s="150">
        <v>1.8</v>
      </c>
      <c r="V73" s="150">
        <v>2.14</v>
      </c>
      <c r="W73" s="150">
        <v>10.07</v>
      </c>
      <c r="X73" s="150">
        <v>10.45</v>
      </c>
      <c r="Y73" s="150">
        <v>10.63</v>
      </c>
      <c r="Z73" s="150">
        <v>10.63</v>
      </c>
      <c r="AA73" s="150">
        <v>10.63</v>
      </c>
      <c r="AB73" s="150">
        <v>10.63</v>
      </c>
      <c r="AC73" s="150">
        <v>10.63</v>
      </c>
      <c r="AD73" s="150">
        <v>10.63</v>
      </c>
      <c r="AE73" s="150">
        <v>10.63</v>
      </c>
      <c r="AF73" s="150">
        <v>10.63</v>
      </c>
      <c r="AG73" s="150">
        <v>11.16</v>
      </c>
      <c r="AH73" s="150">
        <v>11.16</v>
      </c>
      <c r="AI73" s="150">
        <v>11.16</v>
      </c>
      <c r="AJ73" s="150">
        <v>11.16</v>
      </c>
      <c r="AK73" s="150">
        <v>12.82</v>
      </c>
      <c r="AL73" s="179">
        <v>12.82</v>
      </c>
      <c r="AM73" s="252"/>
    </row>
    <row r="74" spans="1:39" s="71" customFormat="1" x14ac:dyDescent="0.25">
      <c r="A74" s="102"/>
      <c r="B74" s="102"/>
      <c r="C74" s="103"/>
      <c r="D74" s="70"/>
      <c r="E74" s="70"/>
      <c r="F74" s="70"/>
      <c r="G74" s="265"/>
      <c r="H74" s="265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I74" s="265"/>
      <c r="AJ74" s="265"/>
      <c r="AK74" s="265"/>
      <c r="AL74" s="266"/>
      <c r="AM74" s="254"/>
    </row>
    <row r="75" spans="1:39" x14ac:dyDescent="0.25">
      <c r="A75" s="54" t="s">
        <v>1207</v>
      </c>
      <c r="B75" s="9" t="s">
        <v>1208</v>
      </c>
      <c r="C75" s="14" t="s">
        <v>1209</v>
      </c>
      <c r="D75" s="6"/>
      <c r="E75" s="6"/>
      <c r="F75" s="6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150">
        <v>4.9000000000000004</v>
      </c>
      <c r="Y75" s="150">
        <v>4.9000000000000004</v>
      </c>
      <c r="Z75" s="150">
        <v>4.9000000000000004</v>
      </c>
      <c r="AA75" s="150">
        <v>4.9000000000000004</v>
      </c>
      <c r="AB75" s="150">
        <v>4.9000000000000004</v>
      </c>
      <c r="AC75" s="150">
        <v>4.9000000000000004</v>
      </c>
      <c r="AD75" s="150">
        <v>4.9000000000000004</v>
      </c>
      <c r="AE75" s="150">
        <v>4.9000000000000004</v>
      </c>
      <c r="AF75" s="150">
        <v>4.9000000000000004</v>
      </c>
      <c r="AG75" s="150">
        <v>4.9000000000000004</v>
      </c>
      <c r="AH75" s="150">
        <v>4.9000000000000004</v>
      </c>
      <c r="AI75" s="150">
        <v>4.9000000000000004</v>
      </c>
      <c r="AJ75" s="150">
        <v>5.0999999999999996</v>
      </c>
      <c r="AK75" s="150">
        <v>5.0999999999999996</v>
      </c>
      <c r="AL75" s="179">
        <v>5.9</v>
      </c>
      <c r="AM75" s="252"/>
    </row>
    <row r="76" spans="1:39" s="71" customFormat="1" x14ac:dyDescent="0.25">
      <c r="A76" s="102"/>
      <c r="B76" s="102"/>
      <c r="C76" s="103"/>
      <c r="D76" s="70"/>
      <c r="E76" s="70"/>
      <c r="F76" s="70"/>
      <c r="G76" s="265"/>
      <c r="H76" s="265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I76" s="265"/>
      <c r="AJ76" s="265"/>
      <c r="AK76" s="265"/>
      <c r="AL76" s="266"/>
      <c r="AM76" s="254"/>
    </row>
    <row r="77" spans="1:39" x14ac:dyDescent="0.25">
      <c r="A77" s="54" t="s">
        <v>1210</v>
      </c>
      <c r="B77" s="9" t="s">
        <v>1211</v>
      </c>
      <c r="C77" s="14" t="s">
        <v>1212</v>
      </c>
      <c r="D77" s="6"/>
      <c r="E77" s="6"/>
      <c r="F77" s="52"/>
      <c r="G77" s="221"/>
      <c r="H77" s="221"/>
      <c r="I77" s="221"/>
      <c r="J77" s="221"/>
      <c r="K77" s="221"/>
      <c r="L77" s="221"/>
      <c r="M77" s="221"/>
      <c r="N77" s="221"/>
      <c r="O77" s="221"/>
      <c r="P77" s="150">
        <v>8.61</v>
      </c>
      <c r="Q77" s="150">
        <v>8.61</v>
      </c>
      <c r="R77" s="150">
        <v>8.61</v>
      </c>
      <c r="S77" s="150">
        <v>8.61</v>
      </c>
      <c r="T77" s="150">
        <v>8.61</v>
      </c>
      <c r="U77" s="150">
        <v>8.61</v>
      </c>
      <c r="V77" s="150">
        <v>8.61</v>
      </c>
      <c r="W77" s="150">
        <v>8.61</v>
      </c>
      <c r="X77" s="150">
        <v>8.61</v>
      </c>
      <c r="Y77" s="150">
        <v>8.61</v>
      </c>
      <c r="Z77" s="150">
        <v>8.61</v>
      </c>
      <c r="AA77" s="150">
        <v>8.61</v>
      </c>
      <c r="AB77" s="150">
        <v>8.61</v>
      </c>
      <c r="AC77" s="150">
        <v>8.61</v>
      </c>
      <c r="AD77" s="150">
        <v>8.61</v>
      </c>
      <c r="AE77" s="150">
        <v>8.61</v>
      </c>
      <c r="AF77" s="150">
        <v>8.61</v>
      </c>
      <c r="AG77" s="150">
        <v>8.61</v>
      </c>
      <c r="AH77" s="150">
        <v>8.61</v>
      </c>
      <c r="AI77" s="150">
        <v>8.61</v>
      </c>
      <c r="AJ77" s="150">
        <v>8.61</v>
      </c>
      <c r="AK77" s="150">
        <v>8.61</v>
      </c>
      <c r="AL77" s="179">
        <v>8.61</v>
      </c>
      <c r="AM77" s="252"/>
    </row>
    <row r="78" spans="1:39" s="71" customFormat="1" x14ac:dyDescent="0.25">
      <c r="A78" s="102"/>
      <c r="B78" s="102"/>
      <c r="C78" s="103"/>
      <c r="D78" s="70"/>
      <c r="E78" s="70"/>
      <c r="F78" s="70"/>
      <c r="G78" s="265"/>
      <c r="H78" s="265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I78" s="265"/>
      <c r="AJ78" s="265"/>
      <c r="AK78" s="265"/>
      <c r="AL78" s="266"/>
      <c r="AM78" s="254"/>
    </row>
    <row r="79" spans="1:39" x14ac:dyDescent="0.25">
      <c r="A79" s="54" t="s">
        <v>1213</v>
      </c>
      <c r="B79" s="9" t="s">
        <v>1214</v>
      </c>
      <c r="C79" s="14" t="s">
        <v>1215</v>
      </c>
      <c r="D79" s="6"/>
      <c r="E79" s="6"/>
      <c r="F79" s="6"/>
      <c r="G79" s="150">
        <v>0</v>
      </c>
      <c r="H79" s="150">
        <v>0</v>
      </c>
      <c r="I79" s="150">
        <v>0</v>
      </c>
      <c r="J79" s="150">
        <v>0</v>
      </c>
      <c r="K79" s="150">
        <v>0.3</v>
      </c>
      <c r="L79" s="150">
        <v>0.3</v>
      </c>
      <c r="M79" s="150">
        <v>0.3</v>
      </c>
      <c r="N79" s="150">
        <v>0.6</v>
      </c>
      <c r="O79" s="150">
        <v>0.6</v>
      </c>
      <c r="P79" s="150">
        <v>0.6</v>
      </c>
      <c r="Q79" s="150">
        <v>0.6</v>
      </c>
      <c r="R79" s="150">
        <v>0.6</v>
      </c>
      <c r="S79" s="150">
        <v>0.6</v>
      </c>
      <c r="T79" s="150">
        <v>0.6</v>
      </c>
      <c r="U79" s="150">
        <v>0.6</v>
      </c>
      <c r="V79" s="150">
        <v>0.6</v>
      </c>
      <c r="W79" s="150">
        <v>0.6</v>
      </c>
      <c r="X79" s="150">
        <v>0.6</v>
      </c>
      <c r="Y79" s="150">
        <v>0.6</v>
      </c>
      <c r="Z79" s="150">
        <v>0.6</v>
      </c>
      <c r="AA79" s="150">
        <v>0.6</v>
      </c>
      <c r="AB79" s="150">
        <v>0.6</v>
      </c>
      <c r="AC79" s="150">
        <v>0.6</v>
      </c>
      <c r="AD79" s="150">
        <v>0.6</v>
      </c>
      <c r="AE79" s="150">
        <v>0.6</v>
      </c>
      <c r="AF79" s="150">
        <v>0.6</v>
      </c>
      <c r="AG79" s="150">
        <v>0.6</v>
      </c>
      <c r="AH79" s="150">
        <v>0.6</v>
      </c>
      <c r="AI79" s="150">
        <v>0.6</v>
      </c>
      <c r="AJ79" s="150">
        <v>0.6</v>
      </c>
      <c r="AK79" s="150">
        <v>1</v>
      </c>
      <c r="AL79" s="179">
        <v>1</v>
      </c>
      <c r="AM79" s="252"/>
    </row>
    <row r="80" spans="1:39" s="71" customFormat="1" x14ac:dyDescent="0.25">
      <c r="A80" s="102"/>
      <c r="B80" s="102"/>
      <c r="C80" s="103"/>
      <c r="D80" s="70"/>
      <c r="E80" s="70"/>
      <c r="F80" s="70"/>
      <c r="G80" s="265"/>
      <c r="H80" s="265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  <c r="AJ80" s="265"/>
      <c r="AK80" s="265"/>
      <c r="AL80" s="266"/>
      <c r="AM80" s="254"/>
    </row>
    <row r="81" spans="1:39" x14ac:dyDescent="0.25">
      <c r="A81" s="54" t="s">
        <v>1216</v>
      </c>
      <c r="B81" s="9" t="s">
        <v>1217</v>
      </c>
      <c r="C81" s="14" t="s">
        <v>1218</v>
      </c>
      <c r="D81" s="6"/>
      <c r="E81" s="6"/>
      <c r="F81" s="6"/>
      <c r="G81" s="150">
        <v>27.146999999999998</v>
      </c>
      <c r="H81" s="150">
        <v>27.146999999999998</v>
      </c>
      <c r="I81" s="150">
        <v>27.146999999999998</v>
      </c>
      <c r="J81" s="150">
        <v>27.146999999999998</v>
      </c>
      <c r="K81" s="150">
        <v>27.146999999999998</v>
      </c>
      <c r="L81" s="150">
        <v>27.146999999999998</v>
      </c>
      <c r="M81" s="150">
        <v>27.146999999999998</v>
      </c>
      <c r="N81" s="150">
        <v>27.146999999999998</v>
      </c>
      <c r="O81" s="150">
        <v>27.146999999999998</v>
      </c>
      <c r="P81" s="150">
        <v>27.146999999999998</v>
      </c>
      <c r="Q81" s="150">
        <v>27.146999999999998</v>
      </c>
      <c r="R81" s="150">
        <v>27.146999999999998</v>
      </c>
      <c r="S81" s="150">
        <v>28.512</v>
      </c>
      <c r="T81" s="150">
        <v>28.512</v>
      </c>
      <c r="U81" s="150">
        <v>28.512</v>
      </c>
      <c r="V81" s="150">
        <v>29.468</v>
      </c>
      <c r="W81" s="150">
        <v>29.797999999999998</v>
      </c>
      <c r="X81" s="150">
        <v>31.768999999999998</v>
      </c>
      <c r="Y81" s="150">
        <v>31.831</v>
      </c>
      <c r="Z81" s="150">
        <v>32.271000000000001</v>
      </c>
      <c r="AA81" s="150">
        <v>32.271000000000001</v>
      </c>
      <c r="AB81" s="283">
        <v>32.941000000000003</v>
      </c>
      <c r="AC81" s="150">
        <v>32.941000000000003</v>
      </c>
      <c r="AD81" s="150">
        <v>32.941000000000003</v>
      </c>
      <c r="AE81" s="150">
        <v>32.941000000000003</v>
      </c>
      <c r="AF81" s="150">
        <v>32.941000000000003</v>
      </c>
      <c r="AG81" s="150">
        <v>32.941000000000003</v>
      </c>
      <c r="AH81" s="150">
        <v>32.941000000000003</v>
      </c>
      <c r="AI81" s="150">
        <v>32.941000000000003</v>
      </c>
      <c r="AJ81" s="150">
        <v>32.941000000000003</v>
      </c>
      <c r="AK81" s="150">
        <v>34.040999999999997</v>
      </c>
      <c r="AL81" s="179">
        <v>34.430999999999997</v>
      </c>
      <c r="AM81" s="252"/>
    </row>
    <row r="82" spans="1:39" s="71" customFormat="1" x14ac:dyDescent="0.25">
      <c r="A82" s="102"/>
      <c r="B82" s="102"/>
      <c r="C82" s="103"/>
      <c r="D82" s="70"/>
      <c r="E82" s="70"/>
      <c r="F82" s="70"/>
      <c r="G82" s="265"/>
      <c r="H82" s="265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I82" s="265"/>
      <c r="AJ82" s="265"/>
      <c r="AK82" s="265"/>
      <c r="AL82" s="266"/>
      <c r="AM82" s="254"/>
    </row>
    <row r="83" spans="1:39" x14ac:dyDescent="0.25">
      <c r="A83" s="54" t="s">
        <v>1219</v>
      </c>
      <c r="B83" s="9" t="s">
        <v>1220</v>
      </c>
      <c r="C83" s="14" t="s">
        <v>1221</v>
      </c>
      <c r="D83" s="6"/>
      <c r="E83" s="6"/>
      <c r="F83" s="6"/>
      <c r="G83" s="150">
        <v>0</v>
      </c>
      <c r="H83" s="150">
        <v>0</v>
      </c>
      <c r="I83" s="150">
        <v>0</v>
      </c>
      <c r="J83" s="150">
        <v>0</v>
      </c>
      <c r="K83" s="150">
        <v>0</v>
      </c>
      <c r="L83" s="150">
        <v>1</v>
      </c>
      <c r="M83" s="150">
        <v>2.4</v>
      </c>
      <c r="N83" s="150">
        <v>2.4</v>
      </c>
      <c r="O83" s="150">
        <v>4.4000000000000004</v>
      </c>
      <c r="P83" s="150">
        <v>5.9</v>
      </c>
      <c r="Q83" s="150">
        <v>5.9</v>
      </c>
      <c r="R83" s="150">
        <v>6.9</v>
      </c>
      <c r="S83" s="150">
        <v>9.4</v>
      </c>
      <c r="T83" s="150">
        <v>10.5</v>
      </c>
      <c r="U83" s="150">
        <v>10.5</v>
      </c>
      <c r="V83" s="150">
        <v>13</v>
      </c>
      <c r="W83" s="150">
        <v>14.1</v>
      </c>
      <c r="X83" s="150">
        <v>14.1</v>
      </c>
      <c r="Y83" s="150">
        <v>14.1</v>
      </c>
      <c r="Z83" s="150">
        <v>14.1</v>
      </c>
      <c r="AA83" s="150">
        <v>14.1</v>
      </c>
      <c r="AB83" s="150">
        <v>14.1</v>
      </c>
      <c r="AC83" s="150">
        <v>15.9</v>
      </c>
      <c r="AD83" s="150">
        <v>15.9</v>
      </c>
      <c r="AE83" s="150">
        <v>15.9</v>
      </c>
      <c r="AF83" s="150">
        <v>15.9</v>
      </c>
      <c r="AG83" s="150">
        <v>15.9</v>
      </c>
      <c r="AH83" s="150">
        <v>17.100000000000001</v>
      </c>
      <c r="AI83" s="150">
        <v>17.100000000000001</v>
      </c>
      <c r="AJ83" s="150">
        <v>17.100000000000001</v>
      </c>
      <c r="AK83" s="150">
        <v>17.3</v>
      </c>
      <c r="AL83" s="179">
        <v>17.3</v>
      </c>
      <c r="AM83" s="252"/>
    </row>
    <row r="84" spans="1:39" s="71" customFormat="1" x14ac:dyDescent="0.25">
      <c r="A84" s="102"/>
      <c r="B84" s="102"/>
      <c r="C84" s="103"/>
      <c r="D84" s="70"/>
      <c r="E84" s="70"/>
      <c r="F84" s="70"/>
      <c r="G84" s="265"/>
      <c r="H84" s="265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I84" s="265"/>
      <c r="AJ84" s="265"/>
      <c r="AK84" s="265"/>
      <c r="AL84" s="266"/>
      <c r="AM84" s="254"/>
    </row>
    <row r="85" spans="1:39" x14ac:dyDescent="0.25">
      <c r="A85" s="9" t="s">
        <v>1222</v>
      </c>
      <c r="B85" s="9" t="s">
        <v>1223</v>
      </c>
      <c r="C85" s="14" t="s">
        <v>1224</v>
      </c>
      <c r="D85" s="6"/>
      <c r="E85" s="6"/>
      <c r="F85" s="6"/>
      <c r="G85" s="150">
        <v>2.6</v>
      </c>
      <c r="H85" s="150">
        <v>2.6</v>
      </c>
      <c r="I85" s="150">
        <v>2.6</v>
      </c>
      <c r="J85" s="150">
        <v>2.6</v>
      </c>
      <c r="K85" s="150">
        <v>2.6</v>
      </c>
      <c r="L85" s="150">
        <v>2.6</v>
      </c>
      <c r="M85" s="150">
        <v>2.6</v>
      </c>
      <c r="N85" s="150">
        <v>2.6</v>
      </c>
      <c r="O85" s="150">
        <v>2.6</v>
      </c>
      <c r="P85" s="150">
        <v>2.6</v>
      </c>
      <c r="Q85" s="150">
        <v>2.6</v>
      </c>
      <c r="R85" s="150">
        <v>2.6</v>
      </c>
      <c r="S85" s="150">
        <v>2.6</v>
      </c>
      <c r="T85" s="150">
        <v>2.6</v>
      </c>
      <c r="U85" s="150">
        <v>2.6</v>
      </c>
      <c r="V85" s="150">
        <v>2.6</v>
      </c>
      <c r="W85" s="150">
        <v>2.6</v>
      </c>
      <c r="X85" s="150">
        <v>2.6</v>
      </c>
      <c r="Y85" s="150">
        <v>2.6</v>
      </c>
      <c r="Z85" s="150">
        <v>2.6</v>
      </c>
      <c r="AA85" s="150">
        <v>2.6</v>
      </c>
      <c r="AB85" s="150">
        <v>2.6</v>
      </c>
      <c r="AC85" s="150">
        <v>2.6</v>
      </c>
      <c r="AD85" s="150">
        <v>3.44</v>
      </c>
      <c r="AE85" s="150">
        <v>3.44</v>
      </c>
      <c r="AF85" s="150">
        <v>3.44</v>
      </c>
      <c r="AG85" s="150">
        <v>3.44</v>
      </c>
      <c r="AH85" s="150">
        <v>3.44</v>
      </c>
      <c r="AI85" s="150">
        <v>6</v>
      </c>
      <c r="AJ85" s="150">
        <v>6</v>
      </c>
      <c r="AK85" s="150">
        <v>6.7</v>
      </c>
      <c r="AL85" s="179">
        <v>6.7</v>
      </c>
      <c r="AM85" s="252"/>
    </row>
    <row r="86" spans="1:39" s="71" customFormat="1" x14ac:dyDescent="0.25">
      <c r="A86" s="102"/>
      <c r="B86" s="102"/>
      <c r="C86" s="103"/>
      <c r="D86" s="70"/>
      <c r="E86" s="70"/>
      <c r="F86" s="70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I86" s="265"/>
      <c r="AJ86" s="265"/>
      <c r="AK86" s="265"/>
      <c r="AL86" s="266"/>
      <c r="AM86" s="254"/>
    </row>
    <row r="87" spans="1:39" x14ac:dyDescent="0.25">
      <c r="A87" s="54" t="s">
        <v>1225</v>
      </c>
      <c r="B87" s="9" t="s">
        <v>1226</v>
      </c>
      <c r="C87" s="14" t="s">
        <v>1227</v>
      </c>
      <c r="D87" s="6"/>
      <c r="E87" s="6"/>
      <c r="F87" s="6"/>
      <c r="G87" s="150">
        <v>2.4340000000000002</v>
      </c>
      <c r="H87" s="150">
        <v>2.4340000000000002</v>
      </c>
      <c r="I87" s="150">
        <v>2.4340000000000002</v>
      </c>
      <c r="J87" s="150">
        <v>2.4340000000000002</v>
      </c>
      <c r="K87" s="150">
        <v>2.4300000000000002</v>
      </c>
      <c r="L87" s="150">
        <v>2.4300000000000002</v>
      </c>
      <c r="M87" s="150">
        <v>2.4300000000000002</v>
      </c>
      <c r="N87" s="150">
        <v>2.4300000000000002</v>
      </c>
      <c r="O87" s="150">
        <v>2.4300000000000002</v>
      </c>
      <c r="P87" s="150">
        <v>2.4300000000000002</v>
      </c>
      <c r="Q87" s="150">
        <v>2.4300000000000002</v>
      </c>
      <c r="R87" s="150">
        <v>2.4300000000000002</v>
      </c>
      <c r="S87" s="150">
        <v>2.4300000000000002</v>
      </c>
      <c r="T87" s="150">
        <v>2.4300000000000002</v>
      </c>
      <c r="U87" s="150">
        <v>2.4300000000000002</v>
      </c>
      <c r="V87" s="150">
        <v>2.4300000000000002</v>
      </c>
      <c r="W87" s="150">
        <v>2.4300000000000002</v>
      </c>
      <c r="X87" s="150">
        <v>2.4300000000000002</v>
      </c>
      <c r="Y87" s="150">
        <v>2.4300000000000002</v>
      </c>
      <c r="Z87" s="150">
        <v>2.4300000000000002</v>
      </c>
      <c r="AA87" s="150">
        <v>2.4300000000000002</v>
      </c>
      <c r="AB87" s="150">
        <v>2.4300000000000002</v>
      </c>
      <c r="AC87" s="150">
        <v>2.4300000000000002</v>
      </c>
      <c r="AD87" s="150">
        <v>2.4300000000000002</v>
      </c>
      <c r="AE87" s="150">
        <v>2.4300000000000002</v>
      </c>
      <c r="AF87" s="150">
        <v>2.4300000000000002</v>
      </c>
      <c r="AG87" s="150">
        <v>2.4300000000000002</v>
      </c>
      <c r="AH87" s="150">
        <v>2.4300000000000002</v>
      </c>
      <c r="AI87" s="150">
        <v>2.4300000000000002</v>
      </c>
      <c r="AJ87" s="150">
        <v>2.98</v>
      </c>
      <c r="AK87" s="150">
        <v>3.13</v>
      </c>
      <c r="AL87" s="179">
        <v>3.13</v>
      </c>
      <c r="AM87" s="252"/>
    </row>
    <row r="88" spans="1:39" s="71" customFormat="1" x14ac:dyDescent="0.25">
      <c r="A88" s="102"/>
      <c r="B88" s="102"/>
      <c r="C88" s="103"/>
      <c r="D88" s="70"/>
      <c r="E88" s="70"/>
      <c r="F88" s="70"/>
      <c r="G88" s="265"/>
      <c r="H88" s="26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I88" s="265"/>
      <c r="AJ88" s="265"/>
      <c r="AK88" s="265"/>
      <c r="AL88" s="266"/>
      <c r="AM88" s="254"/>
    </row>
    <row r="89" spans="1:39" x14ac:dyDescent="0.25">
      <c r="A89" s="54" t="s">
        <v>1228</v>
      </c>
      <c r="B89" s="9" t="s">
        <v>1229</v>
      </c>
      <c r="C89" s="14" t="s">
        <v>1230</v>
      </c>
      <c r="D89" s="6"/>
      <c r="E89" s="6"/>
      <c r="F89" s="6"/>
      <c r="G89" s="150">
        <v>4.26</v>
      </c>
      <c r="H89" s="150">
        <v>4.26</v>
      </c>
      <c r="I89" s="150">
        <v>4.26</v>
      </c>
      <c r="J89" s="150">
        <v>4.26</v>
      </c>
      <c r="K89" s="150">
        <v>4.26</v>
      </c>
      <c r="L89" s="150">
        <v>4.26</v>
      </c>
      <c r="M89" s="150">
        <v>4.26</v>
      </c>
      <c r="N89" s="150">
        <v>4.26</v>
      </c>
      <c r="O89" s="150">
        <v>4.26</v>
      </c>
      <c r="P89" s="150">
        <v>4.26</v>
      </c>
      <c r="Q89" s="150">
        <v>4.26</v>
      </c>
      <c r="R89" s="150">
        <v>4.26</v>
      </c>
      <c r="S89" s="150">
        <v>4.26</v>
      </c>
      <c r="T89" s="150">
        <v>4.26</v>
      </c>
      <c r="U89" s="150">
        <v>4.26</v>
      </c>
      <c r="V89" s="150">
        <v>4.26</v>
      </c>
      <c r="W89" s="150">
        <v>4.26</v>
      </c>
      <c r="X89" s="150">
        <v>4.26</v>
      </c>
      <c r="Y89" s="150">
        <v>4.26</v>
      </c>
      <c r="Z89" s="150">
        <v>4.26</v>
      </c>
      <c r="AA89" s="150">
        <v>4.26</v>
      </c>
      <c r="AB89" s="150">
        <v>4.26</v>
      </c>
      <c r="AC89" s="150">
        <v>4.26</v>
      </c>
      <c r="AD89" s="150">
        <v>4.26</v>
      </c>
      <c r="AE89" s="150">
        <v>4.26</v>
      </c>
      <c r="AF89" s="150">
        <v>4.26</v>
      </c>
      <c r="AG89" s="150">
        <v>4.26</v>
      </c>
      <c r="AH89" s="150">
        <v>4.26</v>
      </c>
      <c r="AI89" s="150">
        <v>4.26</v>
      </c>
      <c r="AJ89" s="150">
        <v>4.26</v>
      </c>
      <c r="AK89" s="150">
        <v>4.26</v>
      </c>
      <c r="AL89" s="179">
        <v>4.26</v>
      </c>
      <c r="AM89" s="252"/>
    </row>
    <row r="90" spans="1:39" x14ac:dyDescent="0.25">
      <c r="G90" s="284">
        <f>SUM(G2:G89)</f>
        <v>439.02341000000001</v>
      </c>
      <c r="H90" s="284">
        <f t="shared" ref="H90:AM90" si="0">SUM(H2:H89)</f>
        <v>447.21340999999995</v>
      </c>
      <c r="I90" s="284">
        <f t="shared" si="0"/>
        <v>450.25840999999997</v>
      </c>
      <c r="J90" s="284">
        <f t="shared" si="0"/>
        <v>451.53841</v>
      </c>
      <c r="K90" s="284">
        <f t="shared" si="0"/>
        <v>451.83440999999999</v>
      </c>
      <c r="L90" s="284">
        <f t="shared" si="0"/>
        <v>476.17209000000003</v>
      </c>
      <c r="M90" s="284">
        <f t="shared" si="0"/>
        <v>484.07908999999995</v>
      </c>
      <c r="N90" s="284">
        <f t="shared" si="0"/>
        <v>484.82909000000001</v>
      </c>
      <c r="O90" s="284">
        <f t="shared" si="0"/>
        <v>488.92909000000003</v>
      </c>
      <c r="P90" s="284">
        <f t="shared" si="0"/>
        <v>502.32909000000001</v>
      </c>
      <c r="Q90" s="284">
        <f t="shared" si="0"/>
        <v>503.04909000000004</v>
      </c>
      <c r="R90" s="284">
        <f t="shared" si="0"/>
        <v>508.31908999999996</v>
      </c>
      <c r="S90" s="284">
        <f t="shared" si="0"/>
        <v>517.89308999999992</v>
      </c>
      <c r="T90" s="284">
        <f t="shared" si="0"/>
        <v>519.59308999999996</v>
      </c>
      <c r="U90" s="284">
        <f t="shared" si="0"/>
        <v>749.64808999999991</v>
      </c>
      <c r="V90" s="284">
        <f t="shared" si="0"/>
        <v>736.86909000000003</v>
      </c>
      <c r="W90" s="284">
        <f t="shared" si="0"/>
        <v>786.87909000000013</v>
      </c>
      <c r="X90" s="284">
        <f t="shared" si="0"/>
        <v>811.08009000000015</v>
      </c>
      <c r="Y90" s="284">
        <f t="shared" si="0"/>
        <v>821.55209000000013</v>
      </c>
      <c r="Z90" s="284">
        <f t="shared" si="0"/>
        <v>825.24909000000002</v>
      </c>
      <c r="AA90" s="284">
        <f t="shared" si="0"/>
        <v>830.47909000000004</v>
      </c>
      <c r="AB90" s="284">
        <f t="shared" si="0"/>
        <v>838.72019000000012</v>
      </c>
      <c r="AC90" s="284">
        <f t="shared" si="0"/>
        <v>884.13219000000004</v>
      </c>
      <c r="AD90" s="284">
        <f t="shared" si="0"/>
        <v>985.99219000000005</v>
      </c>
      <c r="AE90" s="284">
        <f t="shared" si="0"/>
        <v>991.59219000000007</v>
      </c>
      <c r="AF90" s="284">
        <f t="shared" si="0"/>
        <v>998.6391900000001</v>
      </c>
      <c r="AG90" s="284">
        <f t="shared" si="0"/>
        <v>1045.1041900000002</v>
      </c>
      <c r="AH90" s="284">
        <f t="shared" si="0"/>
        <v>1090.61319</v>
      </c>
      <c r="AI90" s="284">
        <f t="shared" si="0"/>
        <v>1068.14419</v>
      </c>
      <c r="AJ90" s="284">
        <f t="shared" si="0"/>
        <v>1119.7404699999997</v>
      </c>
      <c r="AK90" s="284">
        <f t="shared" si="0"/>
        <v>1141.6864699999999</v>
      </c>
      <c r="AL90" s="284">
        <f t="shared" si="0"/>
        <v>1170.9544900000001</v>
      </c>
      <c r="AM90" s="284">
        <f t="shared" si="0"/>
        <v>0</v>
      </c>
    </row>
    <row r="92" spans="1:39" x14ac:dyDescent="0.25">
      <c r="A92" s="38" t="s">
        <v>1834</v>
      </c>
    </row>
    <row r="93" spans="1:39" x14ac:dyDescent="0.25">
      <c r="A93" s="49"/>
    </row>
    <row r="94" spans="1:39" x14ac:dyDescent="0.25">
      <c r="A94" s="10" t="s">
        <v>1835</v>
      </c>
    </row>
    <row r="95" spans="1:39" x14ac:dyDescent="0.25">
      <c r="A95" s="49"/>
      <c r="F95" s="43"/>
      <c r="G95" s="36"/>
    </row>
    <row r="96" spans="1:39" x14ac:dyDescent="0.25">
      <c r="A96" s="39" t="s">
        <v>1836</v>
      </c>
      <c r="F96" s="16"/>
      <c r="G96" s="36"/>
    </row>
    <row r="97" spans="2:7" x14ac:dyDescent="0.25">
      <c r="F97" s="44"/>
      <c r="G97" s="36"/>
    </row>
    <row r="98" spans="2:7" x14ac:dyDescent="0.25">
      <c r="F98" s="16"/>
      <c r="G98" s="36"/>
    </row>
    <row r="99" spans="2:7" x14ac:dyDescent="0.25">
      <c r="F99" s="45"/>
      <c r="G99" s="36"/>
    </row>
    <row r="109" spans="2:7" x14ac:dyDescent="0.25">
      <c r="B109" t="s">
        <v>1683</v>
      </c>
    </row>
    <row r="130" spans="1:1" ht="15.75" x14ac:dyDescent="0.25">
      <c r="A130" s="138"/>
    </row>
    <row r="131" spans="1:1" ht="15" x14ac:dyDescent="0.25">
      <c r="A131" s="139" t="s">
        <v>1795</v>
      </c>
    </row>
    <row r="132" spans="1:1" ht="15" x14ac:dyDescent="0.25">
      <c r="A132" s="139" t="s">
        <v>1796</v>
      </c>
    </row>
    <row r="133" spans="1:1" ht="15" x14ac:dyDescent="0.25">
      <c r="A133" s="139" t="s">
        <v>1797</v>
      </c>
    </row>
    <row r="134" spans="1:1" ht="15" x14ac:dyDescent="0.25">
      <c r="A134" s="139" t="s">
        <v>1798</v>
      </c>
    </row>
    <row r="135" spans="1:1" ht="15" x14ac:dyDescent="0.25">
      <c r="A135" s="137"/>
    </row>
    <row r="136" spans="1:1" ht="15" x14ac:dyDescent="0.25">
      <c r="A136" s="140" t="s">
        <v>1799</v>
      </c>
    </row>
    <row r="137" spans="1:1" ht="15" x14ac:dyDescent="0.25">
      <c r="A137" s="140"/>
    </row>
    <row r="138" spans="1:1" ht="409.5" x14ac:dyDescent="0.25">
      <c r="A138" s="140" t="s">
        <v>1800</v>
      </c>
    </row>
    <row r="139" spans="1:1" ht="15" x14ac:dyDescent="0.25">
      <c r="A139" s="140"/>
    </row>
    <row r="140" spans="1:1" ht="15" x14ac:dyDescent="0.25">
      <c r="A140" s="140"/>
    </row>
    <row r="141" spans="1:1" ht="15" x14ac:dyDescent="0.25">
      <c r="A141" s="140" t="s">
        <v>1801</v>
      </c>
    </row>
    <row r="142" spans="1:1" ht="15" x14ac:dyDescent="0.25">
      <c r="A142" s="140"/>
    </row>
    <row r="143" spans="1:1" ht="15" x14ac:dyDescent="0.25">
      <c r="A143" s="140" t="s">
        <v>1802</v>
      </c>
    </row>
    <row r="144" spans="1:1" ht="15" x14ac:dyDescent="0.25">
      <c r="A144" s="140" t="s">
        <v>1803</v>
      </c>
    </row>
    <row r="145" spans="1:1" ht="15" x14ac:dyDescent="0.25">
      <c r="A145" s="140" t="s">
        <v>1804</v>
      </c>
    </row>
    <row r="146" spans="1:1" ht="15" x14ac:dyDescent="0.25">
      <c r="A146" s="140"/>
    </row>
    <row r="147" spans="1:1" ht="15" x14ac:dyDescent="0.25">
      <c r="A147" s="140" t="s">
        <v>1805</v>
      </c>
    </row>
    <row r="148" spans="1:1" ht="15" x14ac:dyDescent="0.25">
      <c r="A148" s="140" t="s">
        <v>1806</v>
      </c>
    </row>
  </sheetData>
  <hyperlinks>
    <hyperlink ref="B27" r:id="rId1" xr:uid="{00000000-0004-0000-0E00-000000000000}"/>
    <hyperlink ref="B33" r:id="rId2" xr:uid="{00000000-0004-0000-0E00-000001000000}"/>
    <hyperlink ref="B35" r:id="rId3" xr:uid="{00000000-0004-0000-0E00-000002000000}"/>
    <hyperlink ref="B59" r:id="rId4" xr:uid="{00000000-0004-0000-0E00-000003000000}"/>
    <hyperlink ref="B61" r:id="rId5" xr:uid="{00000000-0004-0000-0E00-000004000000}"/>
    <hyperlink ref="B19" r:id="rId6" xr:uid="{00000000-0004-0000-0E00-000005000000}"/>
    <hyperlink ref="B17" r:id="rId7" xr:uid="{00000000-0004-0000-0E00-000006000000}"/>
    <hyperlink ref="B41" r:id="rId8" xr:uid="{00000000-0004-0000-0E00-000007000000}"/>
  </hyperlinks>
  <pageMargins left="0.7" right="0.7" top="0.75" bottom="0.75" header="0.3" footer="0.3"/>
  <pageSetup paperSize="9" orientation="portrait" r:id="rId9"/>
  <drawing r:id="rId1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52"/>
  <sheetViews>
    <sheetView zoomScale="55" zoomScaleNormal="55" workbookViewId="0">
      <selection activeCell="A48" sqref="A48:A52"/>
    </sheetView>
  </sheetViews>
  <sheetFormatPr defaultRowHeight="14.25" x14ac:dyDescent="0.25"/>
  <cols>
    <col min="1" max="1" width="38.7109375" customWidth="1"/>
    <col min="2" max="2" width="32.28515625" hidden="1" customWidth="1"/>
    <col min="3" max="3" width="19" hidden="1" customWidth="1"/>
    <col min="4" max="6" width="9.140625" hidden="1" customWidth="1"/>
  </cols>
  <sheetData>
    <row r="1" spans="1:39" s="71" customFormat="1" ht="31.5" x14ac:dyDescent="0.25">
      <c r="A1" s="76" t="s">
        <v>17</v>
      </c>
      <c r="B1" s="105" t="s">
        <v>65</v>
      </c>
      <c r="C1" s="106" t="str">
        <f>'[1]Primorsko-goranska žup_JLS'!$C$1</f>
        <v>telefon</v>
      </c>
      <c r="D1" s="79" t="s">
        <v>0</v>
      </c>
      <c r="E1" s="89" t="s">
        <v>1</v>
      </c>
      <c r="F1" s="89" t="s">
        <v>2</v>
      </c>
      <c r="G1" s="96" t="s">
        <v>458</v>
      </c>
      <c r="H1" s="96" t="s">
        <v>459</v>
      </c>
      <c r="I1" s="96" t="s">
        <v>460</v>
      </c>
      <c r="J1" s="96" t="s">
        <v>461</v>
      </c>
      <c r="K1" s="96" t="s">
        <v>462</v>
      </c>
      <c r="L1" s="96" t="s">
        <v>463</v>
      </c>
      <c r="M1" s="96" t="s">
        <v>464</v>
      </c>
      <c r="N1" s="96" t="s">
        <v>465</v>
      </c>
      <c r="O1" s="96" t="s">
        <v>466</v>
      </c>
      <c r="P1" s="96" t="s">
        <v>467</v>
      </c>
      <c r="Q1" s="96" t="s">
        <v>468</v>
      </c>
      <c r="R1" s="96" t="s">
        <v>469</v>
      </c>
      <c r="S1" s="96" t="s">
        <v>470</v>
      </c>
      <c r="T1" s="96" t="s">
        <v>471</v>
      </c>
      <c r="U1" s="96" t="s">
        <v>472</v>
      </c>
      <c r="V1" s="96" t="s">
        <v>473</v>
      </c>
      <c r="W1" s="96" t="s">
        <v>474</v>
      </c>
      <c r="X1" s="96" t="s">
        <v>475</v>
      </c>
      <c r="Y1" s="96" t="s">
        <v>476</v>
      </c>
      <c r="Z1" s="96" t="s">
        <v>477</v>
      </c>
      <c r="AA1" s="96" t="s">
        <v>478</v>
      </c>
      <c r="AB1" s="96" t="s">
        <v>479</v>
      </c>
      <c r="AC1" s="96" t="s">
        <v>480</v>
      </c>
      <c r="AD1" s="96" t="s">
        <v>481</v>
      </c>
      <c r="AE1" s="96" t="s">
        <v>482</v>
      </c>
      <c r="AF1" s="96" t="s">
        <v>483</v>
      </c>
      <c r="AG1" s="96" t="s">
        <v>484</v>
      </c>
      <c r="AH1" s="96" t="s">
        <v>485</v>
      </c>
      <c r="AI1" s="96" t="s">
        <v>486</v>
      </c>
      <c r="AJ1" s="96" t="s">
        <v>487</v>
      </c>
      <c r="AK1" s="96" t="s">
        <v>488</v>
      </c>
      <c r="AL1" s="96" t="s">
        <v>489</v>
      </c>
      <c r="AM1" s="96" t="s">
        <v>1686</v>
      </c>
    </row>
    <row r="2" spans="1:39" s="71" customFormat="1" x14ac:dyDescent="0.25">
      <c r="A2" s="107"/>
      <c r="B2" s="107"/>
      <c r="C2" s="108"/>
      <c r="D2" s="70"/>
      <c r="E2" s="70"/>
      <c r="F2" s="70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62"/>
      <c r="AM2" s="254"/>
    </row>
    <row r="3" spans="1:39" s="101" customFormat="1" x14ac:dyDescent="0.25">
      <c r="A3" s="131"/>
      <c r="B3" s="131"/>
      <c r="C3" s="132"/>
      <c r="D3" s="111"/>
      <c r="E3" s="111"/>
      <c r="F3" s="111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274"/>
      <c r="AF3" s="274"/>
      <c r="AG3" s="274"/>
      <c r="AH3" s="274"/>
      <c r="AI3" s="274"/>
      <c r="AJ3" s="274"/>
      <c r="AK3" s="274"/>
      <c r="AL3" s="275"/>
      <c r="AM3" s="257"/>
    </row>
    <row r="4" spans="1:39" s="71" customFormat="1" x14ac:dyDescent="0.25">
      <c r="A4" s="107"/>
      <c r="B4" s="107"/>
      <c r="C4" s="108"/>
      <c r="D4" s="70"/>
      <c r="E4" s="70"/>
      <c r="F4" s="70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6"/>
      <c r="AM4" s="254"/>
    </row>
    <row r="5" spans="1:39" x14ac:dyDescent="0.25">
      <c r="A5" s="24" t="s">
        <v>1231</v>
      </c>
      <c r="B5" s="24" t="s">
        <v>1232</v>
      </c>
      <c r="C5" s="25" t="s">
        <v>1233</v>
      </c>
      <c r="D5" s="6"/>
      <c r="E5" s="6"/>
      <c r="F5" s="6"/>
      <c r="G5" s="150">
        <v>0</v>
      </c>
      <c r="H5" s="150">
        <v>0</v>
      </c>
      <c r="I5" s="150">
        <v>0</v>
      </c>
      <c r="J5" s="150">
        <v>0</v>
      </c>
      <c r="K5" s="150">
        <v>0</v>
      </c>
      <c r="L5" s="150">
        <v>0</v>
      </c>
      <c r="M5" s="150">
        <v>0</v>
      </c>
      <c r="N5" s="150">
        <v>0</v>
      </c>
      <c r="O5" s="150">
        <v>0</v>
      </c>
      <c r="P5" s="150">
        <v>0</v>
      </c>
      <c r="Q5" s="150">
        <v>0</v>
      </c>
      <c r="R5" s="150">
        <v>0</v>
      </c>
      <c r="S5" s="150">
        <v>0</v>
      </c>
      <c r="T5" s="150">
        <v>0</v>
      </c>
      <c r="U5" s="150">
        <v>0</v>
      </c>
      <c r="V5" s="150">
        <v>0</v>
      </c>
      <c r="W5" s="150">
        <v>0</v>
      </c>
      <c r="X5" s="150">
        <v>0</v>
      </c>
      <c r="Y5" s="150">
        <v>1.1200000000000001</v>
      </c>
      <c r="Z5" s="150">
        <v>2.21</v>
      </c>
      <c r="AA5" s="150">
        <v>3.32</v>
      </c>
      <c r="AB5" s="150">
        <v>3.32</v>
      </c>
      <c r="AC5" s="150">
        <v>3.32</v>
      </c>
      <c r="AD5" s="150">
        <v>3.97</v>
      </c>
      <c r="AE5" s="150">
        <v>3.97</v>
      </c>
      <c r="AF5" s="150">
        <v>8.2100000000000009</v>
      </c>
      <c r="AG5" s="150">
        <v>11.78</v>
      </c>
      <c r="AH5" s="150">
        <v>18.57</v>
      </c>
      <c r="AI5" s="150">
        <v>18.57</v>
      </c>
      <c r="AJ5" s="150">
        <v>18.57</v>
      </c>
      <c r="AK5" s="150">
        <v>23.36</v>
      </c>
      <c r="AL5" s="179">
        <v>24.4</v>
      </c>
      <c r="AM5" s="252"/>
    </row>
    <row r="6" spans="1:39" s="71" customFormat="1" x14ac:dyDescent="0.25">
      <c r="A6" s="107"/>
      <c r="B6" s="107"/>
      <c r="C6" s="108"/>
      <c r="D6" s="70"/>
      <c r="E6" s="70"/>
      <c r="F6" s="70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6"/>
      <c r="AM6" s="254"/>
    </row>
    <row r="7" spans="1:39" x14ac:dyDescent="0.25">
      <c r="A7" s="24" t="s">
        <v>1234</v>
      </c>
      <c r="B7" s="24" t="s">
        <v>1235</v>
      </c>
      <c r="C7" s="25" t="s">
        <v>1236</v>
      </c>
      <c r="D7" s="6"/>
      <c r="E7" s="6"/>
      <c r="F7" s="6"/>
      <c r="G7" s="150">
        <v>5</v>
      </c>
      <c r="H7" s="150">
        <v>7</v>
      </c>
      <c r="I7" s="150">
        <v>7</v>
      </c>
      <c r="J7" s="150">
        <v>7</v>
      </c>
      <c r="K7" s="150">
        <v>7</v>
      </c>
      <c r="L7" s="150">
        <v>7</v>
      </c>
      <c r="M7" s="150">
        <v>7</v>
      </c>
      <c r="N7" s="150">
        <v>8</v>
      </c>
      <c r="O7" s="150">
        <v>10</v>
      </c>
      <c r="P7" s="150">
        <v>11</v>
      </c>
      <c r="Q7" s="150">
        <v>11</v>
      </c>
      <c r="R7" s="150">
        <v>12.5</v>
      </c>
      <c r="S7" s="150">
        <v>13.5</v>
      </c>
      <c r="T7" s="150">
        <v>15</v>
      </c>
      <c r="U7" s="150">
        <v>16</v>
      </c>
      <c r="V7" s="150">
        <v>17.5</v>
      </c>
      <c r="W7" s="150">
        <v>19</v>
      </c>
      <c r="X7" s="150">
        <v>21.5</v>
      </c>
      <c r="Y7" s="150">
        <v>23.5</v>
      </c>
      <c r="Z7" s="150">
        <v>29</v>
      </c>
      <c r="AA7" s="150">
        <v>34</v>
      </c>
      <c r="AB7" s="150">
        <v>37.5</v>
      </c>
      <c r="AC7" s="150">
        <v>42.5</v>
      </c>
      <c r="AD7" s="150">
        <v>43.5</v>
      </c>
      <c r="AE7" s="150">
        <v>45</v>
      </c>
      <c r="AF7" s="150">
        <v>47</v>
      </c>
      <c r="AG7" s="150">
        <v>51.5</v>
      </c>
      <c r="AH7" s="150">
        <v>56</v>
      </c>
      <c r="AI7" s="150">
        <v>62</v>
      </c>
      <c r="AJ7" s="150">
        <v>72</v>
      </c>
      <c r="AK7" s="150">
        <v>69.5</v>
      </c>
      <c r="AL7" s="179">
        <v>75</v>
      </c>
      <c r="AM7" s="252"/>
    </row>
    <row r="8" spans="1:39" s="71" customFormat="1" x14ac:dyDescent="0.25">
      <c r="A8" s="107"/>
      <c r="B8" s="107"/>
      <c r="C8" s="108"/>
      <c r="D8" s="70"/>
      <c r="E8" s="70"/>
      <c r="F8" s="70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6"/>
      <c r="AM8" s="254"/>
    </row>
    <row r="9" spans="1:39" x14ac:dyDescent="0.25">
      <c r="A9" s="4" t="s">
        <v>1237</v>
      </c>
      <c r="B9" s="94" t="s">
        <v>1238</v>
      </c>
      <c r="C9" s="12" t="s">
        <v>1239</v>
      </c>
      <c r="D9" s="1"/>
      <c r="E9" s="1"/>
      <c r="F9" s="1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  <c r="AH9" s="285"/>
      <c r="AI9" s="285"/>
      <c r="AJ9" s="285"/>
      <c r="AK9" s="285"/>
      <c r="AL9" s="286"/>
      <c r="AM9" s="252"/>
    </row>
    <row r="10" spans="1:39" s="71" customFormat="1" x14ac:dyDescent="0.25">
      <c r="A10" s="107"/>
      <c r="B10" s="107"/>
      <c r="C10" s="108"/>
      <c r="D10" s="70"/>
      <c r="E10" s="70"/>
      <c r="F10" s="70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6"/>
      <c r="AM10" s="254"/>
    </row>
    <row r="11" spans="1:39" x14ac:dyDescent="0.25">
      <c r="A11" s="24" t="s">
        <v>1240</v>
      </c>
      <c r="B11" s="160" t="s">
        <v>1241</v>
      </c>
      <c r="C11" s="25" t="s">
        <v>1242</v>
      </c>
      <c r="D11" s="1"/>
      <c r="E11" s="6"/>
      <c r="F11" s="6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  <c r="AH11" s="285"/>
      <c r="AI11" s="285"/>
      <c r="AJ11" s="285"/>
      <c r="AK11" s="285"/>
      <c r="AL11" s="179">
        <v>125.7</v>
      </c>
      <c r="AM11" s="252"/>
    </row>
    <row r="12" spans="1:39" s="71" customFormat="1" x14ac:dyDescent="0.25">
      <c r="A12" s="107"/>
      <c r="B12" s="107"/>
      <c r="C12" s="108"/>
      <c r="D12" s="70"/>
      <c r="E12" s="70"/>
      <c r="F12" s="70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6"/>
      <c r="AM12" s="254"/>
    </row>
    <row r="13" spans="1:39" x14ac:dyDescent="0.25">
      <c r="A13" s="24" t="s">
        <v>1243</v>
      </c>
      <c r="B13" s="24" t="s">
        <v>1244</v>
      </c>
      <c r="C13" s="25" t="s">
        <v>1778</v>
      </c>
      <c r="D13" s="6"/>
      <c r="E13" s="6"/>
      <c r="F13" s="51"/>
      <c r="G13" s="150">
        <v>0</v>
      </c>
      <c r="H13" s="150">
        <v>0</v>
      </c>
      <c r="I13" s="150">
        <v>0</v>
      </c>
      <c r="J13" s="150">
        <v>0</v>
      </c>
      <c r="K13" s="150">
        <v>0</v>
      </c>
      <c r="L13" s="150">
        <v>0</v>
      </c>
      <c r="M13" s="150">
        <v>0</v>
      </c>
      <c r="N13" s="150">
        <v>0</v>
      </c>
      <c r="O13" s="150">
        <v>0</v>
      </c>
      <c r="P13" s="150">
        <v>0</v>
      </c>
      <c r="Q13" s="150">
        <v>4</v>
      </c>
      <c r="R13" s="150">
        <v>4</v>
      </c>
      <c r="S13" s="150">
        <v>4</v>
      </c>
      <c r="T13" s="150">
        <v>6</v>
      </c>
      <c r="U13" s="150">
        <v>6</v>
      </c>
      <c r="V13" s="150">
        <v>10</v>
      </c>
      <c r="W13" s="150">
        <v>13</v>
      </c>
      <c r="X13" s="150">
        <v>13</v>
      </c>
      <c r="Y13" s="150">
        <v>15</v>
      </c>
      <c r="Z13" s="150">
        <v>15</v>
      </c>
      <c r="AA13" s="150">
        <v>19</v>
      </c>
      <c r="AB13" s="150">
        <v>21</v>
      </c>
      <c r="AC13" s="150">
        <v>21</v>
      </c>
      <c r="AD13" s="150">
        <v>21</v>
      </c>
      <c r="AE13" s="150">
        <v>21</v>
      </c>
      <c r="AF13" s="150">
        <v>27</v>
      </c>
      <c r="AG13" s="150">
        <v>32</v>
      </c>
      <c r="AH13" s="150">
        <v>41</v>
      </c>
      <c r="AI13" s="150">
        <v>47</v>
      </c>
      <c r="AJ13" s="150">
        <v>77</v>
      </c>
      <c r="AK13" s="150">
        <v>87</v>
      </c>
      <c r="AL13" s="179">
        <v>95</v>
      </c>
      <c r="AM13" s="252"/>
    </row>
    <row r="14" spans="1:39" s="71" customFormat="1" x14ac:dyDescent="0.25">
      <c r="A14" s="107"/>
      <c r="B14" s="107"/>
      <c r="C14" s="108"/>
      <c r="D14" s="70"/>
      <c r="E14" s="70"/>
      <c r="F14" s="156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  <c r="AL14" s="266"/>
      <c r="AM14" s="254"/>
    </row>
    <row r="15" spans="1:39" x14ac:dyDescent="0.25">
      <c r="A15" s="24" t="s">
        <v>1245</v>
      </c>
      <c r="B15" s="24" t="s">
        <v>1246</v>
      </c>
      <c r="C15" s="25" t="s">
        <v>1247</v>
      </c>
      <c r="D15" s="6"/>
      <c r="E15" s="6"/>
      <c r="F15" s="51"/>
      <c r="G15" s="150">
        <v>0</v>
      </c>
      <c r="H15" s="150">
        <v>0</v>
      </c>
      <c r="I15" s="150">
        <v>0</v>
      </c>
      <c r="J15" s="150">
        <v>0</v>
      </c>
      <c r="K15" s="150">
        <v>0</v>
      </c>
      <c r="L15" s="150">
        <v>0</v>
      </c>
      <c r="M15" s="150">
        <v>0</v>
      </c>
      <c r="N15" s="150">
        <v>0</v>
      </c>
      <c r="O15" s="150">
        <v>0</v>
      </c>
      <c r="P15" s="150">
        <v>0</v>
      </c>
      <c r="Q15" s="150">
        <v>0</v>
      </c>
      <c r="R15" s="150">
        <v>0</v>
      </c>
      <c r="S15" s="150">
        <v>0</v>
      </c>
      <c r="T15" s="150">
        <v>3</v>
      </c>
      <c r="U15" s="150">
        <v>3</v>
      </c>
      <c r="V15" s="150">
        <v>3</v>
      </c>
      <c r="W15" s="150">
        <v>3</v>
      </c>
      <c r="X15" s="150">
        <v>6.6269999999999998</v>
      </c>
      <c r="Y15" s="150">
        <v>8.5890000000000004</v>
      </c>
      <c r="Z15" s="150">
        <v>8.5890000000000004</v>
      </c>
      <c r="AA15" s="150">
        <v>10.214</v>
      </c>
      <c r="AB15" s="150">
        <v>10.214</v>
      </c>
      <c r="AC15" s="150">
        <v>10.214</v>
      </c>
      <c r="AD15" s="150">
        <v>10.214</v>
      </c>
      <c r="AE15" s="150">
        <v>21.154</v>
      </c>
      <c r="AF15" s="150">
        <v>22.193999999999999</v>
      </c>
      <c r="AG15" s="150">
        <v>22.193999999999999</v>
      </c>
      <c r="AH15" s="150">
        <v>22.193999999999999</v>
      </c>
      <c r="AI15" s="150">
        <v>22.994</v>
      </c>
      <c r="AJ15" s="150">
        <v>22.994</v>
      </c>
      <c r="AK15" s="150">
        <v>22.994</v>
      </c>
      <c r="AL15" s="179">
        <v>24.533999999999999</v>
      </c>
      <c r="AM15" s="252"/>
    </row>
    <row r="16" spans="1:39" s="71" customFormat="1" x14ac:dyDescent="0.25">
      <c r="A16" s="107"/>
      <c r="B16" s="107"/>
      <c r="C16" s="108"/>
      <c r="D16" s="70"/>
      <c r="E16" s="70"/>
      <c r="F16" s="156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6"/>
      <c r="AM16" s="254"/>
    </row>
    <row r="17" spans="1:39" x14ac:dyDescent="0.25">
      <c r="A17" s="24" t="s">
        <v>1248</v>
      </c>
      <c r="B17" s="24" t="s">
        <v>1249</v>
      </c>
      <c r="C17" s="25" t="s">
        <v>1250</v>
      </c>
      <c r="D17" s="6"/>
      <c r="E17" s="6"/>
      <c r="F17" s="51"/>
      <c r="G17" s="150">
        <v>25</v>
      </c>
      <c r="H17" s="150">
        <v>25</v>
      </c>
      <c r="I17" s="150">
        <v>25</v>
      </c>
      <c r="J17" s="150">
        <v>25</v>
      </c>
      <c r="K17" s="150">
        <v>25</v>
      </c>
      <c r="L17" s="150">
        <v>25</v>
      </c>
      <c r="M17" s="150">
        <v>25</v>
      </c>
      <c r="N17" s="150">
        <v>25</v>
      </c>
      <c r="O17" s="150">
        <v>25</v>
      </c>
      <c r="P17" s="150">
        <v>25</v>
      </c>
      <c r="Q17" s="150">
        <v>25</v>
      </c>
      <c r="R17" s="150">
        <v>25</v>
      </c>
      <c r="S17" s="150">
        <v>25</v>
      </c>
      <c r="T17" s="150">
        <v>25</v>
      </c>
      <c r="U17" s="150">
        <v>25</v>
      </c>
      <c r="V17" s="150">
        <v>25</v>
      </c>
      <c r="W17" s="150">
        <v>25</v>
      </c>
      <c r="X17" s="150">
        <v>25</v>
      </c>
      <c r="Y17" s="150">
        <v>25.33</v>
      </c>
      <c r="Z17" s="150">
        <v>25.9</v>
      </c>
      <c r="AA17" s="150">
        <v>26.75</v>
      </c>
      <c r="AB17" s="150">
        <v>29.55</v>
      </c>
      <c r="AC17" s="150">
        <v>31.15</v>
      </c>
      <c r="AD17" s="150">
        <v>35.82</v>
      </c>
      <c r="AE17" s="150">
        <v>36.340000000000003</v>
      </c>
      <c r="AF17" s="150">
        <v>37</v>
      </c>
      <c r="AG17" s="150">
        <v>38.39</v>
      </c>
      <c r="AH17" s="150">
        <v>39.79</v>
      </c>
      <c r="AI17" s="150">
        <v>41.65</v>
      </c>
      <c r="AJ17" s="150">
        <v>42.04</v>
      </c>
      <c r="AK17" s="150">
        <v>46.17</v>
      </c>
      <c r="AL17" s="179">
        <v>46.17</v>
      </c>
      <c r="AM17" s="252"/>
    </row>
    <row r="18" spans="1:39" s="71" customFormat="1" x14ac:dyDescent="0.25">
      <c r="A18" s="107"/>
      <c r="B18" s="107"/>
      <c r="C18" s="108"/>
      <c r="D18" s="70"/>
      <c r="E18" s="70"/>
      <c r="F18" s="156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6"/>
      <c r="AM18" s="254"/>
    </row>
    <row r="19" spans="1:39" x14ac:dyDescent="0.25">
      <c r="A19" s="24" t="s">
        <v>1251</v>
      </c>
      <c r="B19" s="24" t="s">
        <v>1252</v>
      </c>
      <c r="C19" s="25" t="s">
        <v>1253</v>
      </c>
      <c r="D19" s="6"/>
      <c r="E19" s="6"/>
      <c r="F19" s="51"/>
      <c r="G19" s="221"/>
      <c r="H19" s="221"/>
      <c r="I19" s="221"/>
      <c r="J19" s="221"/>
      <c r="K19" s="221"/>
      <c r="L19" s="221"/>
      <c r="M19" s="221"/>
      <c r="N19" s="152">
        <v>30</v>
      </c>
      <c r="O19" s="152">
        <v>30</v>
      </c>
      <c r="P19" s="152">
        <v>30</v>
      </c>
      <c r="Q19" s="150">
        <v>32.97</v>
      </c>
      <c r="R19" s="150">
        <v>34.020000000000003</v>
      </c>
      <c r="S19" s="150">
        <v>40.67</v>
      </c>
      <c r="T19" s="150">
        <v>40.67</v>
      </c>
      <c r="U19" s="150">
        <v>40.97</v>
      </c>
      <c r="V19" s="150">
        <v>40.97</v>
      </c>
      <c r="W19" s="150">
        <v>41.84</v>
      </c>
      <c r="X19" s="150">
        <v>45.07</v>
      </c>
      <c r="Y19" s="150">
        <v>56.85</v>
      </c>
      <c r="Z19" s="150">
        <v>57.57</v>
      </c>
      <c r="AA19" s="150">
        <v>60.94</v>
      </c>
      <c r="AB19" s="150">
        <v>61.09</v>
      </c>
      <c r="AC19" s="150">
        <v>61.09</v>
      </c>
      <c r="AD19" s="150">
        <v>63.39</v>
      </c>
      <c r="AE19" s="150">
        <v>64.709999999999994</v>
      </c>
      <c r="AF19" s="150">
        <v>65</v>
      </c>
      <c r="AG19" s="150">
        <v>65.25</v>
      </c>
      <c r="AH19" s="150">
        <v>66.010000000000005</v>
      </c>
      <c r="AI19" s="150">
        <v>66.459999999999994</v>
      </c>
      <c r="AJ19" s="150">
        <v>66.959999999999994</v>
      </c>
      <c r="AK19" s="150">
        <v>69.38</v>
      </c>
      <c r="AL19" s="179">
        <v>71.77</v>
      </c>
      <c r="AM19" s="252"/>
    </row>
    <row r="20" spans="1:39" s="71" customFormat="1" x14ac:dyDescent="0.25">
      <c r="A20" s="107"/>
      <c r="B20" s="107"/>
      <c r="C20" s="108"/>
      <c r="D20" s="70"/>
      <c r="E20" s="70"/>
      <c r="F20" s="156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6"/>
      <c r="AM20" s="254"/>
    </row>
    <row r="21" spans="1:39" x14ac:dyDescent="0.25">
      <c r="A21" s="24" t="s">
        <v>1254</v>
      </c>
      <c r="B21" s="24" t="s">
        <v>1255</v>
      </c>
      <c r="C21" s="25" t="s">
        <v>1256</v>
      </c>
      <c r="D21" s="6"/>
      <c r="E21" s="6"/>
      <c r="F21" s="51"/>
      <c r="G21" s="150">
        <v>26.797000000000001</v>
      </c>
      <c r="H21" s="150">
        <v>26.797000000000001</v>
      </c>
      <c r="I21" s="150">
        <v>26.797000000000001</v>
      </c>
      <c r="J21" s="150">
        <v>26.797000000000001</v>
      </c>
      <c r="K21" s="150">
        <v>26.797000000000001</v>
      </c>
      <c r="L21" s="150">
        <v>26.797000000000001</v>
      </c>
      <c r="M21" s="150">
        <v>26.797000000000001</v>
      </c>
      <c r="N21" s="150">
        <v>26.797000000000001</v>
      </c>
      <c r="O21" s="150">
        <v>26.797000000000001</v>
      </c>
      <c r="P21" s="150">
        <v>26.797000000000001</v>
      </c>
      <c r="Q21" s="150">
        <v>26.797000000000001</v>
      </c>
      <c r="R21" s="150">
        <v>26.797000000000001</v>
      </c>
      <c r="S21" s="150">
        <v>26.797000000000001</v>
      </c>
      <c r="T21" s="150">
        <v>26.797000000000001</v>
      </c>
      <c r="U21" s="150">
        <v>26.797000000000001</v>
      </c>
      <c r="V21" s="150">
        <v>26.797000000000001</v>
      </c>
      <c r="W21" s="150">
        <v>26.797000000000001</v>
      </c>
      <c r="X21" s="150">
        <v>26.797000000000001</v>
      </c>
      <c r="Y21" s="150">
        <v>26.797000000000001</v>
      </c>
      <c r="Z21" s="150">
        <v>26.797000000000001</v>
      </c>
      <c r="AA21" s="150">
        <v>26.797000000000001</v>
      </c>
      <c r="AB21" s="150">
        <v>26.797000000000001</v>
      </c>
      <c r="AC21" s="150">
        <v>26.797000000000001</v>
      </c>
      <c r="AD21" s="150">
        <v>26.797000000000001</v>
      </c>
      <c r="AE21" s="150">
        <v>26.797000000000001</v>
      </c>
      <c r="AF21" s="150">
        <v>26.797000000000001</v>
      </c>
      <c r="AG21" s="150">
        <v>26.797000000000001</v>
      </c>
      <c r="AH21" s="150">
        <v>26.797000000000001</v>
      </c>
      <c r="AI21" s="150">
        <v>26.797000000000001</v>
      </c>
      <c r="AJ21" s="150">
        <v>26.797000000000001</v>
      </c>
      <c r="AK21" s="150">
        <v>26.797000000000001</v>
      </c>
      <c r="AL21" s="179">
        <v>26.797000000000001</v>
      </c>
      <c r="AM21" s="252"/>
    </row>
    <row r="22" spans="1:39" s="71" customFormat="1" x14ac:dyDescent="0.25">
      <c r="A22" s="107"/>
      <c r="B22" s="107"/>
      <c r="C22" s="108"/>
      <c r="D22" s="70"/>
      <c r="E22" s="70"/>
      <c r="F22" s="156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6"/>
      <c r="AM22" s="254"/>
    </row>
    <row r="23" spans="1:39" x14ac:dyDescent="0.25">
      <c r="A23" s="24" t="s">
        <v>1257</v>
      </c>
      <c r="B23" s="24" t="s">
        <v>1258</v>
      </c>
      <c r="C23" s="25" t="s">
        <v>1259</v>
      </c>
      <c r="D23" s="6"/>
      <c r="E23" s="6"/>
      <c r="F23" s="51"/>
      <c r="G23" s="221"/>
      <c r="H23" s="221"/>
      <c r="I23" s="221"/>
      <c r="J23" s="221"/>
      <c r="K23" s="221"/>
      <c r="L23" s="221"/>
      <c r="M23" s="221"/>
      <c r="N23" s="221"/>
      <c r="O23" s="150">
        <v>21.14</v>
      </c>
      <c r="P23" s="150">
        <v>21.14</v>
      </c>
      <c r="Q23" s="150">
        <v>21.14</v>
      </c>
      <c r="R23" s="150">
        <v>21.14</v>
      </c>
      <c r="S23" s="150">
        <v>21.14</v>
      </c>
      <c r="T23" s="150">
        <v>21.14</v>
      </c>
      <c r="U23" s="150">
        <v>21.14</v>
      </c>
      <c r="V23" s="150">
        <v>22.65</v>
      </c>
      <c r="W23" s="150">
        <v>22.65</v>
      </c>
      <c r="X23" s="150">
        <v>22.65</v>
      </c>
      <c r="Y23" s="150">
        <v>22.65</v>
      </c>
      <c r="Z23" s="150">
        <v>22.65</v>
      </c>
      <c r="AA23" s="150">
        <v>22.65</v>
      </c>
      <c r="AB23" s="150">
        <v>26.71</v>
      </c>
      <c r="AC23" s="150">
        <v>26.71</v>
      </c>
      <c r="AD23" s="150">
        <v>26.71</v>
      </c>
      <c r="AE23" s="150">
        <v>29</v>
      </c>
      <c r="AF23" s="150">
        <v>29.43</v>
      </c>
      <c r="AG23" s="150">
        <v>29.93</v>
      </c>
      <c r="AH23" s="150">
        <v>30.43</v>
      </c>
      <c r="AI23" s="150">
        <v>30.93</v>
      </c>
      <c r="AJ23" s="150">
        <v>31.43</v>
      </c>
      <c r="AK23" s="150">
        <v>31.93</v>
      </c>
      <c r="AL23" s="179">
        <v>32.43</v>
      </c>
      <c r="AM23" s="252"/>
    </row>
    <row r="24" spans="1:39" s="71" customFormat="1" x14ac:dyDescent="0.25">
      <c r="A24" s="107"/>
      <c r="B24" s="107"/>
      <c r="C24" s="108"/>
      <c r="D24" s="70"/>
      <c r="E24" s="70"/>
      <c r="F24" s="156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  <c r="AJ24" s="265"/>
      <c r="AK24" s="265"/>
      <c r="AL24" s="266"/>
      <c r="AM24" s="254"/>
    </row>
    <row r="25" spans="1:39" x14ac:dyDescent="0.25">
      <c r="A25" s="24" t="s">
        <v>1260</v>
      </c>
      <c r="B25" s="24" t="s">
        <v>1261</v>
      </c>
      <c r="C25" s="25" t="s">
        <v>1262</v>
      </c>
      <c r="D25" s="6"/>
      <c r="E25" s="6"/>
      <c r="F25" s="51"/>
      <c r="G25" s="150">
        <v>35</v>
      </c>
      <c r="H25" s="150">
        <v>35</v>
      </c>
      <c r="I25" s="150">
        <v>35</v>
      </c>
      <c r="J25" s="150">
        <v>35</v>
      </c>
      <c r="K25" s="150">
        <v>36</v>
      </c>
      <c r="L25" s="150">
        <v>36</v>
      </c>
      <c r="M25" s="150">
        <v>36</v>
      </c>
      <c r="N25" s="150">
        <v>37</v>
      </c>
      <c r="O25" s="150">
        <v>38</v>
      </c>
      <c r="P25" s="150">
        <v>38</v>
      </c>
      <c r="Q25" s="150">
        <v>39</v>
      </c>
      <c r="R25" s="150">
        <v>40</v>
      </c>
      <c r="S25" s="150">
        <v>41</v>
      </c>
      <c r="T25" s="150">
        <v>42</v>
      </c>
      <c r="U25" s="150">
        <v>43</v>
      </c>
      <c r="V25" s="150">
        <v>44</v>
      </c>
      <c r="W25" s="150">
        <v>45</v>
      </c>
      <c r="X25" s="150">
        <v>46</v>
      </c>
      <c r="Y25" s="150">
        <v>47</v>
      </c>
      <c r="Z25" s="150">
        <v>48</v>
      </c>
      <c r="AA25" s="150">
        <v>49</v>
      </c>
      <c r="AB25" s="150">
        <v>50</v>
      </c>
      <c r="AC25" s="150">
        <v>53</v>
      </c>
      <c r="AD25" s="150">
        <v>56</v>
      </c>
      <c r="AE25" s="150">
        <v>58</v>
      </c>
      <c r="AF25" s="150">
        <v>59</v>
      </c>
      <c r="AG25" s="150">
        <v>60</v>
      </c>
      <c r="AH25" s="150">
        <v>61</v>
      </c>
      <c r="AI25" s="150">
        <v>62</v>
      </c>
      <c r="AJ25" s="150">
        <v>63</v>
      </c>
      <c r="AK25" s="150">
        <v>64</v>
      </c>
      <c r="AL25" s="179">
        <v>65</v>
      </c>
      <c r="AM25" s="252"/>
    </row>
    <row r="26" spans="1:39" s="71" customFormat="1" x14ac:dyDescent="0.25">
      <c r="A26" s="107"/>
      <c r="B26" s="107"/>
      <c r="C26" s="108"/>
      <c r="D26" s="70"/>
      <c r="E26" s="70"/>
      <c r="F26" s="156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266"/>
      <c r="AM26" s="254"/>
    </row>
    <row r="27" spans="1:39" x14ac:dyDescent="0.25">
      <c r="A27" s="4" t="s">
        <v>1263</v>
      </c>
      <c r="B27" s="94" t="s">
        <v>1264</v>
      </c>
      <c r="C27" s="12" t="s">
        <v>1265</v>
      </c>
      <c r="D27" s="1"/>
      <c r="E27" s="1"/>
      <c r="F27" s="157"/>
      <c r="G27" s="285"/>
      <c r="H27" s="285"/>
      <c r="I27" s="285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/>
      <c r="AB27" s="285"/>
      <c r="AC27" s="285"/>
      <c r="AD27" s="285"/>
      <c r="AE27" s="285"/>
      <c r="AF27" s="285"/>
      <c r="AG27" s="285"/>
      <c r="AH27" s="285"/>
      <c r="AI27" s="285"/>
      <c r="AJ27" s="285"/>
      <c r="AK27" s="285"/>
      <c r="AL27" s="286"/>
      <c r="AM27" s="252"/>
    </row>
    <row r="28" spans="1:39" s="71" customFormat="1" x14ac:dyDescent="0.25">
      <c r="A28" s="107"/>
      <c r="B28" s="107"/>
      <c r="C28" s="108"/>
      <c r="D28" s="70"/>
      <c r="E28" s="70"/>
      <c r="F28" s="70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266"/>
      <c r="AM28" s="254"/>
    </row>
    <row r="29" spans="1:39" x14ac:dyDescent="0.25">
      <c r="A29" s="24" t="s">
        <v>1266</v>
      </c>
      <c r="B29" s="160" t="s">
        <v>1267</v>
      </c>
      <c r="C29" s="25" t="s">
        <v>1268</v>
      </c>
      <c r="D29" s="1"/>
      <c r="E29" s="6"/>
      <c r="F29" s="6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  <c r="AB29" s="285"/>
      <c r="AC29" s="285"/>
      <c r="AD29" s="285"/>
      <c r="AE29" s="285"/>
      <c r="AF29" s="285"/>
      <c r="AG29" s="285"/>
      <c r="AH29" s="285"/>
      <c r="AI29" s="285"/>
      <c r="AJ29" s="285"/>
      <c r="AK29" s="285"/>
      <c r="AL29" s="286"/>
      <c r="AM29" s="252"/>
    </row>
    <row r="30" spans="1:39" s="71" customFormat="1" x14ac:dyDescent="0.25">
      <c r="A30" s="107"/>
      <c r="B30" s="107"/>
      <c r="C30" s="108"/>
      <c r="D30" s="70"/>
      <c r="E30" s="70"/>
      <c r="F30" s="70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6"/>
      <c r="AM30" s="254"/>
    </row>
    <row r="31" spans="1:39" x14ac:dyDescent="0.25">
      <c r="A31" s="24" t="s">
        <v>1269</v>
      </c>
      <c r="B31" s="24" t="s">
        <v>1270</v>
      </c>
      <c r="C31" s="25" t="s">
        <v>1271</v>
      </c>
      <c r="D31" s="6"/>
      <c r="E31" s="6"/>
      <c r="F31" s="6"/>
      <c r="G31" s="152">
        <v>8.9</v>
      </c>
      <c r="H31" s="152">
        <v>8.9</v>
      </c>
      <c r="I31" s="152">
        <v>8.9</v>
      </c>
      <c r="J31" s="152">
        <v>8.9</v>
      </c>
      <c r="K31" s="152">
        <v>8.9</v>
      </c>
      <c r="L31" s="152">
        <v>8.9</v>
      </c>
      <c r="M31" s="152">
        <v>8.9</v>
      </c>
      <c r="N31" s="152">
        <v>8.9</v>
      </c>
      <c r="O31" s="152">
        <v>8.9</v>
      </c>
      <c r="P31" s="152">
        <v>8.9</v>
      </c>
      <c r="Q31" s="152">
        <v>8.9</v>
      </c>
      <c r="R31" s="150">
        <v>8.9</v>
      </c>
      <c r="S31" s="150">
        <v>11.1</v>
      </c>
      <c r="T31" s="150">
        <v>13.9</v>
      </c>
      <c r="U31" s="150">
        <v>14.6</v>
      </c>
      <c r="V31" s="150">
        <v>17.350000000000001</v>
      </c>
      <c r="W31" s="150">
        <v>17.350000000000001</v>
      </c>
      <c r="X31" s="150">
        <v>28.85</v>
      </c>
      <c r="Y31" s="150">
        <v>32.450000000000003</v>
      </c>
      <c r="Z31" s="150">
        <v>39.65</v>
      </c>
      <c r="AA31" s="150">
        <v>45.825000000000003</v>
      </c>
      <c r="AB31" s="150">
        <v>49.685000000000002</v>
      </c>
      <c r="AC31" s="150">
        <v>52.62</v>
      </c>
      <c r="AD31" s="150">
        <v>54.82</v>
      </c>
      <c r="AE31" s="150">
        <v>54.82</v>
      </c>
      <c r="AF31" s="150">
        <v>54.82</v>
      </c>
      <c r="AG31" s="150">
        <v>57.395000000000003</v>
      </c>
      <c r="AH31" s="150">
        <v>57.395000000000003</v>
      </c>
      <c r="AI31" s="150">
        <v>57.395000000000003</v>
      </c>
      <c r="AJ31" s="150">
        <v>57.395000000000003</v>
      </c>
      <c r="AK31" s="150">
        <v>65.61</v>
      </c>
      <c r="AL31" s="179">
        <v>69.025000000000006</v>
      </c>
      <c r="AM31" s="252"/>
    </row>
    <row r="32" spans="1:39" s="71" customFormat="1" x14ac:dyDescent="0.25">
      <c r="A32" s="107"/>
      <c r="B32" s="107"/>
      <c r="C32" s="108"/>
      <c r="D32" s="70"/>
      <c r="E32" s="70"/>
      <c r="F32" s="70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6"/>
      <c r="AM32" s="254"/>
    </row>
    <row r="33" spans="1:39" x14ac:dyDescent="0.25">
      <c r="A33" s="24" t="s">
        <v>1272</v>
      </c>
      <c r="B33" s="24" t="s">
        <v>1273</v>
      </c>
      <c r="C33" s="25" t="s">
        <v>1274</v>
      </c>
      <c r="D33" s="6"/>
      <c r="E33" s="6"/>
      <c r="F33" s="6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81"/>
      <c r="AM33" s="252"/>
    </row>
    <row r="34" spans="1:39" s="71" customFormat="1" x14ac:dyDescent="0.25">
      <c r="A34" s="107"/>
      <c r="B34" s="107"/>
      <c r="C34" s="108"/>
      <c r="D34" s="70"/>
      <c r="E34" s="70"/>
      <c r="F34" s="70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6"/>
      <c r="AM34" s="254"/>
    </row>
    <row r="35" spans="1:39" x14ac:dyDescent="0.25">
      <c r="A35" s="24" t="s">
        <v>1275</v>
      </c>
      <c r="B35" s="24" t="s">
        <v>1770</v>
      </c>
      <c r="C35" s="25" t="s">
        <v>1769</v>
      </c>
      <c r="D35" s="6"/>
      <c r="E35" s="6"/>
      <c r="F35" s="6"/>
      <c r="G35" s="152">
        <v>200</v>
      </c>
      <c r="H35" s="152">
        <v>202</v>
      </c>
      <c r="I35" s="152">
        <v>210</v>
      </c>
      <c r="J35" s="152">
        <v>220</v>
      </c>
      <c r="K35" s="152">
        <v>230</v>
      </c>
      <c r="L35" s="152">
        <v>233</v>
      </c>
      <c r="M35" s="152">
        <v>236</v>
      </c>
      <c r="N35" s="152">
        <v>237</v>
      </c>
      <c r="O35" s="152">
        <v>238</v>
      </c>
      <c r="P35" s="152">
        <v>240</v>
      </c>
      <c r="Q35" s="152">
        <v>242</v>
      </c>
      <c r="R35" s="152">
        <v>244</v>
      </c>
      <c r="S35" s="152">
        <v>246</v>
      </c>
      <c r="T35" s="152">
        <v>248</v>
      </c>
      <c r="U35" s="152">
        <v>250</v>
      </c>
      <c r="V35" s="152">
        <v>252</v>
      </c>
      <c r="W35" s="152">
        <v>254</v>
      </c>
      <c r="X35" s="152">
        <v>256</v>
      </c>
      <c r="Y35" s="152">
        <v>258</v>
      </c>
      <c r="Z35" s="150">
        <v>270</v>
      </c>
      <c r="AA35" s="150">
        <v>273</v>
      </c>
      <c r="AB35" s="150">
        <v>275</v>
      </c>
      <c r="AC35" s="150">
        <v>278</v>
      </c>
      <c r="AD35" s="150">
        <v>281</v>
      </c>
      <c r="AE35" s="150">
        <v>286</v>
      </c>
      <c r="AF35" s="150">
        <v>292</v>
      </c>
      <c r="AG35" s="150">
        <v>297</v>
      </c>
      <c r="AH35" s="150">
        <v>302</v>
      </c>
      <c r="AI35" s="150">
        <v>308</v>
      </c>
      <c r="AJ35" s="150">
        <v>314</v>
      </c>
      <c r="AK35" s="150">
        <v>321</v>
      </c>
      <c r="AL35" s="179">
        <v>327</v>
      </c>
      <c r="AM35" s="252"/>
    </row>
    <row r="36" spans="1:39" s="71" customFormat="1" x14ac:dyDescent="0.25">
      <c r="A36" s="107"/>
      <c r="B36" s="107"/>
      <c r="C36" s="108"/>
      <c r="D36" s="70"/>
      <c r="E36" s="70"/>
      <c r="F36" s="70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  <c r="AJ36" s="265"/>
      <c r="AK36" s="265"/>
      <c r="AL36" s="266"/>
      <c r="AM36" s="254"/>
    </row>
    <row r="37" spans="1:39" x14ac:dyDescent="0.25">
      <c r="A37" s="24" t="s">
        <v>1276</v>
      </c>
      <c r="B37" s="160" t="s">
        <v>1277</v>
      </c>
      <c r="C37" s="25" t="s">
        <v>1278</v>
      </c>
      <c r="D37" s="1"/>
      <c r="E37" s="6"/>
      <c r="F37" s="6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79">
        <v>31</v>
      </c>
      <c r="AM37" s="252"/>
    </row>
    <row r="38" spans="1:39" s="71" customFormat="1" x14ac:dyDescent="0.25">
      <c r="A38" s="107"/>
      <c r="B38" s="107"/>
      <c r="C38" s="108"/>
      <c r="D38" s="70"/>
      <c r="E38" s="70"/>
      <c r="F38" s="70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5"/>
      <c r="AL38" s="266"/>
      <c r="AM38" s="254"/>
    </row>
    <row r="39" spans="1:39" x14ac:dyDescent="0.25">
      <c r="A39" s="24" t="s">
        <v>1279</v>
      </c>
      <c r="B39" s="24" t="s">
        <v>1280</v>
      </c>
      <c r="C39" s="25" t="s">
        <v>1281</v>
      </c>
      <c r="D39" s="6"/>
      <c r="E39" s="6"/>
      <c r="F39" s="6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50">
        <v>16.283999999999999</v>
      </c>
      <c r="Y39" s="150">
        <v>16.28</v>
      </c>
      <c r="Z39" s="150">
        <v>16.28</v>
      </c>
      <c r="AA39" s="150">
        <v>17.16</v>
      </c>
      <c r="AB39" s="150">
        <v>17.16</v>
      </c>
      <c r="AC39" s="150">
        <v>17.16</v>
      </c>
      <c r="AD39" s="150">
        <v>17.16</v>
      </c>
      <c r="AE39" s="150">
        <v>17.16</v>
      </c>
      <c r="AF39" s="150">
        <v>17.37</v>
      </c>
      <c r="AG39" s="150">
        <v>18.68</v>
      </c>
      <c r="AH39" s="150">
        <v>19.190000000000001</v>
      </c>
      <c r="AI39" s="150">
        <v>20.61</v>
      </c>
      <c r="AJ39" s="150">
        <v>22.62</v>
      </c>
      <c r="AK39" s="150">
        <v>22.62</v>
      </c>
      <c r="AL39" s="179">
        <v>22.62</v>
      </c>
      <c r="AM39" s="252"/>
    </row>
    <row r="40" spans="1:39" s="71" customFormat="1" x14ac:dyDescent="0.25">
      <c r="A40" s="107"/>
      <c r="B40" s="107"/>
      <c r="C40" s="108"/>
      <c r="D40" s="70"/>
      <c r="E40" s="70"/>
      <c r="F40" s="70"/>
      <c r="G40" s="265"/>
      <c r="H40" s="265"/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  <c r="AJ40" s="265"/>
      <c r="AK40" s="265"/>
      <c r="AL40" s="266"/>
      <c r="AM40" s="254"/>
    </row>
    <row r="41" spans="1:39" x14ac:dyDescent="0.25">
      <c r="A41" s="24" t="s">
        <v>1282</v>
      </c>
      <c r="B41" s="24" t="s">
        <v>1283</v>
      </c>
      <c r="C41" s="25" t="s">
        <v>1284</v>
      </c>
      <c r="D41" s="6"/>
      <c r="E41" s="6"/>
      <c r="F41" s="6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50">
        <v>41.091859999999997</v>
      </c>
      <c r="Z41" s="150">
        <v>42.091859999999997</v>
      </c>
      <c r="AA41" s="150">
        <v>42.401859999999999</v>
      </c>
      <c r="AB41" s="150">
        <v>55.083860000000001</v>
      </c>
      <c r="AC41" s="150">
        <v>55.083860000000001</v>
      </c>
      <c r="AD41" s="150">
        <v>55.083860000000001</v>
      </c>
      <c r="AE41" s="150">
        <v>55.083860000000001</v>
      </c>
      <c r="AF41" s="150">
        <v>57.529110000000003</v>
      </c>
      <c r="AG41" s="150">
        <v>60.006309999999999</v>
      </c>
      <c r="AH41" s="150">
        <v>62.884810000000002</v>
      </c>
      <c r="AI41" s="150">
        <v>66.620909999999995</v>
      </c>
      <c r="AJ41" s="150">
        <v>70.986500000000007</v>
      </c>
      <c r="AK41" s="150">
        <v>83.722300000000004</v>
      </c>
      <c r="AL41" s="179">
        <v>85.853999999999999</v>
      </c>
      <c r="AM41" s="252"/>
    </row>
    <row r="42" spans="1:39" s="71" customFormat="1" x14ac:dyDescent="0.25">
      <c r="A42" s="107"/>
      <c r="B42" s="107"/>
      <c r="C42" s="108"/>
      <c r="D42" s="70"/>
      <c r="E42" s="70"/>
      <c r="F42" s="70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  <c r="AJ42" s="265"/>
      <c r="AK42" s="265"/>
      <c r="AL42" s="266"/>
      <c r="AM42" s="254"/>
    </row>
    <row r="43" spans="1:39" x14ac:dyDescent="0.25">
      <c r="A43" s="24" t="s">
        <v>1285</v>
      </c>
      <c r="B43" s="160" t="s">
        <v>1286</v>
      </c>
      <c r="C43" s="25" t="s">
        <v>1287</v>
      </c>
      <c r="D43" s="1"/>
      <c r="E43" s="6"/>
      <c r="F43" s="6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50">
        <v>37.843829999999997</v>
      </c>
      <c r="Y43" s="50">
        <v>39.04383</v>
      </c>
      <c r="Z43" s="50">
        <v>42.54383</v>
      </c>
      <c r="AA43" s="50">
        <v>44.743830000000003</v>
      </c>
      <c r="AB43" s="50">
        <v>47.983829999999998</v>
      </c>
      <c r="AC43" s="50">
        <v>48.404829999999997</v>
      </c>
      <c r="AD43" s="50">
        <v>51.40963</v>
      </c>
      <c r="AE43" s="50">
        <v>56.751269999999998</v>
      </c>
      <c r="AF43" s="50">
        <v>58.364919999999998</v>
      </c>
      <c r="AG43" s="50">
        <v>59.460279999999997</v>
      </c>
      <c r="AH43" s="50">
        <v>62.930280000000003</v>
      </c>
      <c r="AI43" s="50">
        <v>66.321749999999994</v>
      </c>
      <c r="AJ43" s="50">
        <v>68.147540000000006</v>
      </c>
      <c r="AK43" s="50">
        <v>70.547939999999997</v>
      </c>
      <c r="AL43" s="176">
        <v>72.290999999999997</v>
      </c>
      <c r="AM43" s="252"/>
    </row>
    <row r="44" spans="1:39" x14ac:dyDescent="0.25">
      <c r="G44" s="155">
        <f>SUM(G2:G43)</f>
        <v>300.697</v>
      </c>
      <c r="H44" s="155">
        <f t="shared" ref="H44:AM44" si="0">SUM(H2:H43)</f>
        <v>304.697</v>
      </c>
      <c r="I44" s="155">
        <f t="shared" si="0"/>
        <v>312.697</v>
      </c>
      <c r="J44" s="155">
        <f t="shared" si="0"/>
        <v>322.697</v>
      </c>
      <c r="K44" s="155">
        <f t="shared" si="0"/>
        <v>333.697</v>
      </c>
      <c r="L44" s="155">
        <f t="shared" si="0"/>
        <v>336.697</v>
      </c>
      <c r="M44" s="155">
        <f t="shared" si="0"/>
        <v>339.697</v>
      </c>
      <c r="N44" s="155">
        <f t="shared" si="0"/>
        <v>372.697</v>
      </c>
      <c r="O44" s="155">
        <f t="shared" si="0"/>
        <v>397.83699999999999</v>
      </c>
      <c r="P44" s="155">
        <f t="shared" si="0"/>
        <v>400.83699999999999</v>
      </c>
      <c r="Q44" s="155">
        <f t="shared" si="0"/>
        <v>410.80700000000002</v>
      </c>
      <c r="R44" s="155">
        <f t="shared" si="0"/>
        <v>416.35699999999997</v>
      </c>
      <c r="S44" s="155">
        <f t="shared" si="0"/>
        <v>429.20699999999999</v>
      </c>
      <c r="T44" s="155">
        <f t="shared" si="0"/>
        <v>441.50700000000001</v>
      </c>
      <c r="U44" s="155">
        <f t="shared" si="0"/>
        <v>446.50699999999995</v>
      </c>
      <c r="V44" s="155">
        <f t="shared" si="0"/>
        <v>459.267</v>
      </c>
      <c r="W44" s="155">
        <f t="shared" si="0"/>
        <v>467.637</v>
      </c>
      <c r="X44" s="155">
        <f t="shared" si="0"/>
        <v>545.62183000000005</v>
      </c>
      <c r="Y44" s="155">
        <f t="shared" si="0"/>
        <v>613.70168999999999</v>
      </c>
      <c r="Z44" s="155">
        <f t="shared" si="0"/>
        <v>646.28168999999991</v>
      </c>
      <c r="AA44" s="155">
        <f t="shared" si="0"/>
        <v>675.80168999999989</v>
      </c>
      <c r="AB44" s="155">
        <f t="shared" si="0"/>
        <v>711.09368999999992</v>
      </c>
      <c r="AC44" s="155">
        <f t="shared" si="0"/>
        <v>727.04968999999994</v>
      </c>
      <c r="AD44" s="155">
        <f t="shared" si="0"/>
        <v>746.87448999999992</v>
      </c>
      <c r="AE44" s="155">
        <f t="shared" si="0"/>
        <v>775.78612999999984</v>
      </c>
      <c r="AF44" s="155">
        <f t="shared" si="0"/>
        <v>801.71503000000007</v>
      </c>
      <c r="AG44" s="155">
        <f t="shared" si="0"/>
        <v>830.38258999999994</v>
      </c>
      <c r="AH44" s="155">
        <f t="shared" si="0"/>
        <v>866.19109000000003</v>
      </c>
      <c r="AI44" s="155">
        <f t="shared" si="0"/>
        <v>897.34866</v>
      </c>
      <c r="AJ44" s="155">
        <f t="shared" si="0"/>
        <v>953.94003999999995</v>
      </c>
      <c r="AK44" s="155">
        <f t="shared" si="0"/>
        <v>1004.63124</v>
      </c>
      <c r="AL44" s="155">
        <f t="shared" si="0"/>
        <v>1194.5909999999999</v>
      </c>
      <c r="AM44" s="155">
        <f t="shared" si="0"/>
        <v>0</v>
      </c>
    </row>
    <row r="48" spans="1:39" x14ac:dyDescent="0.25">
      <c r="A48" s="38" t="s">
        <v>1834</v>
      </c>
      <c r="B48" s="36" t="s">
        <v>1677</v>
      </c>
    </row>
    <row r="49" spans="1:2" x14ac:dyDescent="0.25">
      <c r="A49" s="49"/>
      <c r="B49" s="36"/>
    </row>
    <row r="50" spans="1:2" x14ac:dyDescent="0.25">
      <c r="A50" s="10" t="s">
        <v>1835</v>
      </c>
      <c r="B50" s="36" t="s">
        <v>1672</v>
      </c>
    </row>
    <row r="51" spans="1:2" x14ac:dyDescent="0.25">
      <c r="A51" s="49"/>
      <c r="B51" s="36"/>
    </row>
    <row r="52" spans="1:2" x14ac:dyDescent="0.25">
      <c r="A52" s="39" t="s">
        <v>1836</v>
      </c>
      <c r="B52" s="36" t="s">
        <v>1673</v>
      </c>
    </row>
  </sheetData>
  <hyperlinks>
    <hyperlink ref="B5" r:id="rId1" xr:uid="{00000000-0004-0000-0F00-000000000000}"/>
    <hyperlink ref="B7" r:id="rId2" xr:uid="{00000000-0004-0000-0F00-000001000000}"/>
    <hyperlink ref="B9" r:id="rId3" xr:uid="{00000000-0004-0000-0F00-000002000000}"/>
    <hyperlink ref="B11" r:id="rId4" xr:uid="{00000000-0004-0000-0F00-000003000000}"/>
    <hyperlink ref="B13" r:id="rId5" xr:uid="{00000000-0004-0000-0F00-000004000000}"/>
    <hyperlink ref="B15" r:id="rId6" xr:uid="{00000000-0004-0000-0F00-000005000000}"/>
    <hyperlink ref="B19" r:id="rId7" xr:uid="{00000000-0004-0000-0F00-000006000000}"/>
    <hyperlink ref="B23" r:id="rId8" xr:uid="{00000000-0004-0000-0F00-000007000000}"/>
    <hyperlink ref="B25" r:id="rId9" xr:uid="{00000000-0004-0000-0F00-000008000000}"/>
    <hyperlink ref="B27" r:id="rId10" xr:uid="{00000000-0004-0000-0F00-000009000000}"/>
    <hyperlink ref="B31" r:id="rId11" xr:uid="{00000000-0004-0000-0F00-00000A000000}"/>
    <hyperlink ref="B33" r:id="rId12" xr:uid="{00000000-0004-0000-0F00-00000B000000}"/>
    <hyperlink ref="B35" r:id="rId13" display="madlena.dulibic@sibenik.hr" xr:uid="{00000000-0004-0000-0F00-00000C000000}"/>
    <hyperlink ref="B37" r:id="rId14" xr:uid="{00000000-0004-0000-0F00-00000D000000}"/>
    <hyperlink ref="B39" r:id="rId15" xr:uid="{00000000-0004-0000-0F00-00000E000000}"/>
    <hyperlink ref="B41" r:id="rId16" xr:uid="{00000000-0004-0000-0F00-00000F000000}"/>
    <hyperlink ref="B43" r:id="rId17" xr:uid="{00000000-0004-0000-0F00-000010000000}"/>
    <hyperlink ref="B29" r:id="rId18" xr:uid="{00000000-0004-0000-0F00-000011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M73"/>
  <sheetViews>
    <sheetView tabSelected="1" topLeftCell="J1" zoomScale="85" zoomScaleNormal="85" workbookViewId="0">
      <selection activeCell="AM9" sqref="AM9"/>
    </sheetView>
  </sheetViews>
  <sheetFormatPr defaultRowHeight="14.25" x14ac:dyDescent="0.25"/>
  <cols>
    <col min="1" max="1" width="36.140625" customWidth="1"/>
    <col min="2" max="2" width="31.42578125" hidden="1" customWidth="1"/>
    <col min="3" max="4" width="20" hidden="1" customWidth="1"/>
    <col min="5" max="5" width="9.140625" hidden="1" customWidth="1"/>
    <col min="6" max="6" width="42.140625" hidden="1" customWidth="1"/>
    <col min="7" max="18" width="10.28515625" bestFit="1" customWidth="1"/>
    <col min="19" max="19" width="10.42578125" bestFit="1" customWidth="1"/>
    <col min="20" max="38" width="10.28515625" bestFit="1" customWidth="1"/>
  </cols>
  <sheetData>
    <row r="1" spans="1:39" s="71" customFormat="1" ht="34.5" x14ac:dyDescent="0.25">
      <c r="A1" s="76" t="s">
        <v>18</v>
      </c>
      <c r="B1" s="79" t="s">
        <v>65</v>
      </c>
      <c r="C1" s="79" t="str">
        <f>'[2]Primorsko-goranska žup_JLS'!$C$1</f>
        <v>telefon</v>
      </c>
      <c r="D1" s="79" t="s">
        <v>0</v>
      </c>
      <c r="E1" s="89" t="s">
        <v>1</v>
      </c>
      <c r="F1" s="89" t="s">
        <v>2</v>
      </c>
      <c r="G1" s="96" t="s">
        <v>458</v>
      </c>
      <c r="H1" s="96" t="s">
        <v>459</v>
      </c>
      <c r="I1" s="96" t="s">
        <v>460</v>
      </c>
      <c r="J1" s="96" t="s">
        <v>461</v>
      </c>
      <c r="K1" s="96" t="s">
        <v>462</v>
      </c>
      <c r="L1" s="96" t="s">
        <v>463</v>
      </c>
      <c r="M1" s="96" t="s">
        <v>464</v>
      </c>
      <c r="N1" s="96" t="s">
        <v>465</v>
      </c>
      <c r="O1" s="96" t="s">
        <v>466</v>
      </c>
      <c r="P1" s="96" t="s">
        <v>467</v>
      </c>
      <c r="Q1" s="96" t="s">
        <v>468</v>
      </c>
      <c r="R1" s="96" t="s">
        <v>469</v>
      </c>
      <c r="S1" s="96" t="s">
        <v>470</v>
      </c>
      <c r="T1" s="96" t="s">
        <v>471</v>
      </c>
      <c r="U1" s="96" t="s">
        <v>472</v>
      </c>
      <c r="V1" s="96" t="s">
        <v>473</v>
      </c>
      <c r="W1" s="96" t="s">
        <v>474</v>
      </c>
      <c r="X1" s="96" t="s">
        <v>475</v>
      </c>
      <c r="Y1" s="96" t="s">
        <v>476</v>
      </c>
      <c r="Z1" s="96" t="s">
        <v>477</v>
      </c>
      <c r="AA1" s="96" t="s">
        <v>478</v>
      </c>
      <c r="AB1" s="96" t="s">
        <v>479</v>
      </c>
      <c r="AC1" s="96" t="s">
        <v>480</v>
      </c>
      <c r="AD1" s="96" t="s">
        <v>481</v>
      </c>
      <c r="AE1" s="96" t="s">
        <v>482</v>
      </c>
      <c r="AF1" s="96" t="s">
        <v>483</v>
      </c>
      <c r="AG1" s="96" t="s">
        <v>484</v>
      </c>
      <c r="AH1" s="96" t="s">
        <v>485</v>
      </c>
      <c r="AI1" s="96" t="s">
        <v>486</v>
      </c>
      <c r="AJ1" s="96" t="s">
        <v>487</v>
      </c>
      <c r="AK1" s="96" t="s">
        <v>488</v>
      </c>
      <c r="AL1" s="96" t="s">
        <v>489</v>
      </c>
      <c r="AM1" s="96" t="s">
        <v>1686</v>
      </c>
    </row>
    <row r="2" spans="1:39" s="71" customFormat="1" x14ac:dyDescent="0.25">
      <c r="A2" s="70"/>
      <c r="B2" s="70"/>
      <c r="C2" s="70"/>
      <c r="D2" s="70"/>
      <c r="E2" s="70"/>
      <c r="F2" s="70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</row>
    <row r="3" spans="1:39" s="101" customFormat="1" x14ac:dyDescent="0.25">
      <c r="A3" s="111"/>
      <c r="B3" s="111"/>
      <c r="C3" s="111"/>
      <c r="D3" s="111"/>
      <c r="E3" s="111"/>
      <c r="F3" s="111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</row>
    <row r="4" spans="1:39" s="71" customFormat="1" x14ac:dyDescent="0.25">
      <c r="A4" s="70"/>
      <c r="B4" s="70"/>
      <c r="C4" s="70"/>
      <c r="D4" s="70"/>
      <c r="E4" s="70"/>
      <c r="F4" s="70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</row>
    <row r="5" spans="1:39" x14ac:dyDescent="0.25">
      <c r="A5" s="6" t="s">
        <v>1580</v>
      </c>
      <c r="B5" s="6" t="s">
        <v>1581</v>
      </c>
      <c r="C5" s="6" t="s">
        <v>1582</v>
      </c>
      <c r="D5" s="6"/>
      <c r="E5" s="6"/>
      <c r="F5" s="6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50">
        <v>9.4090000000000007</v>
      </c>
      <c r="AM5" s="252"/>
    </row>
    <row r="6" spans="1:39" s="71" customFormat="1" x14ac:dyDescent="0.25">
      <c r="A6" s="70"/>
      <c r="B6" s="70"/>
      <c r="C6" s="70"/>
      <c r="D6" s="70"/>
      <c r="E6" s="70"/>
      <c r="F6" s="70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54"/>
    </row>
    <row r="7" spans="1:39" x14ac:dyDescent="0.25">
      <c r="A7" s="6" t="s">
        <v>1583</v>
      </c>
      <c r="B7" s="6" t="s">
        <v>1584</v>
      </c>
      <c r="C7" s="6" t="s">
        <v>1585</v>
      </c>
      <c r="D7" s="6"/>
      <c r="E7" s="6"/>
      <c r="F7" s="6"/>
      <c r="G7" s="150">
        <v>0</v>
      </c>
      <c r="H7" s="150">
        <v>0</v>
      </c>
      <c r="I7" s="150">
        <v>0</v>
      </c>
      <c r="J7" s="150">
        <v>0</v>
      </c>
      <c r="K7" s="150">
        <v>0</v>
      </c>
      <c r="L7" s="150">
        <v>0</v>
      </c>
      <c r="M7" s="150">
        <v>1.7</v>
      </c>
      <c r="N7" s="150">
        <v>3.6</v>
      </c>
      <c r="O7" s="150">
        <v>5.4</v>
      </c>
      <c r="P7" s="150">
        <v>6.6</v>
      </c>
      <c r="Q7" s="150">
        <v>6.6</v>
      </c>
      <c r="R7" s="150">
        <v>6.6</v>
      </c>
      <c r="S7" s="150">
        <v>7.7</v>
      </c>
      <c r="T7" s="150">
        <v>9.35</v>
      </c>
      <c r="U7" s="150">
        <v>10.47</v>
      </c>
      <c r="V7" s="150">
        <v>10.47</v>
      </c>
      <c r="W7" s="150">
        <v>11.75</v>
      </c>
      <c r="X7" s="150">
        <v>12.63</v>
      </c>
      <c r="Y7" s="150">
        <v>13.7</v>
      </c>
      <c r="Z7" s="150">
        <v>15.05</v>
      </c>
      <c r="AA7" s="150">
        <v>15.85</v>
      </c>
      <c r="AB7" s="150">
        <v>15.85</v>
      </c>
      <c r="AC7" s="150">
        <v>15.85</v>
      </c>
      <c r="AD7" s="150">
        <v>15.85</v>
      </c>
      <c r="AE7" s="150">
        <v>15.85</v>
      </c>
      <c r="AF7" s="150">
        <v>15.85</v>
      </c>
      <c r="AG7" s="150">
        <v>16.55</v>
      </c>
      <c r="AH7" s="150">
        <v>16.55</v>
      </c>
      <c r="AI7" s="150">
        <v>16.55</v>
      </c>
      <c r="AJ7" s="150">
        <v>16.55</v>
      </c>
      <c r="AK7" s="150">
        <v>16.55</v>
      </c>
      <c r="AL7" s="150">
        <v>16.55</v>
      </c>
      <c r="AM7" s="252"/>
    </row>
    <row r="8" spans="1:39" s="71" customFormat="1" x14ac:dyDescent="0.25">
      <c r="A8" s="70"/>
      <c r="B8" s="70"/>
      <c r="C8" s="70"/>
      <c r="D8" s="70"/>
      <c r="E8" s="70"/>
      <c r="F8" s="70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54"/>
    </row>
    <row r="9" spans="1:39" x14ac:dyDescent="0.25">
      <c r="A9" s="6" t="s">
        <v>1586</v>
      </c>
      <c r="B9" s="6" t="s">
        <v>1587</v>
      </c>
      <c r="C9" s="6" t="s">
        <v>1588</v>
      </c>
      <c r="D9" s="6"/>
      <c r="E9" s="6"/>
      <c r="F9" s="6"/>
      <c r="G9" s="150">
        <v>8.0169999999999995</v>
      </c>
      <c r="H9" s="150">
        <v>8.0169999999999995</v>
      </c>
      <c r="I9" s="150">
        <v>8.0169999999999995</v>
      </c>
      <c r="J9" s="150">
        <v>8.0169999999999995</v>
      </c>
      <c r="K9" s="150">
        <v>8.0169999999999995</v>
      </c>
      <c r="L9" s="150">
        <v>8.0169999999999995</v>
      </c>
      <c r="M9" s="150">
        <v>8.0169999999999995</v>
      </c>
      <c r="N9" s="150">
        <v>8.0169999999999995</v>
      </c>
      <c r="O9" s="150">
        <v>8.0169999999999995</v>
      </c>
      <c r="P9" s="150">
        <v>8.0169999999999995</v>
      </c>
      <c r="Q9" s="150">
        <v>8.0169999999999995</v>
      </c>
      <c r="R9" s="150">
        <v>8.0169999999999995</v>
      </c>
      <c r="S9" s="150">
        <v>15.6</v>
      </c>
      <c r="T9" s="150">
        <v>15.6</v>
      </c>
      <c r="U9" s="150">
        <v>15.6</v>
      </c>
      <c r="V9" s="150">
        <v>15.6</v>
      </c>
      <c r="W9" s="150">
        <v>15.6</v>
      </c>
      <c r="X9" s="150">
        <v>15.6</v>
      </c>
      <c r="Y9" s="150">
        <v>15.6</v>
      </c>
      <c r="Z9" s="150">
        <v>15.6</v>
      </c>
      <c r="AA9" s="150">
        <v>15.6</v>
      </c>
      <c r="AB9" s="150">
        <v>15.6</v>
      </c>
      <c r="AC9" s="150">
        <v>15.6</v>
      </c>
      <c r="AD9" s="150">
        <v>15.6</v>
      </c>
      <c r="AE9" s="150">
        <v>15.6</v>
      </c>
      <c r="AF9" s="150">
        <v>15.6</v>
      </c>
      <c r="AG9" s="150">
        <v>15.6</v>
      </c>
      <c r="AH9" s="150">
        <v>15.6</v>
      </c>
      <c r="AI9" s="150">
        <v>15.6</v>
      </c>
      <c r="AJ9" s="150">
        <v>15.6</v>
      </c>
      <c r="AK9" s="150">
        <v>15.6</v>
      </c>
      <c r="AL9" s="150">
        <v>15.6</v>
      </c>
      <c r="AM9" s="256">
        <v>15.6</v>
      </c>
    </row>
    <row r="10" spans="1:39" s="71" customFormat="1" x14ac:dyDescent="0.25">
      <c r="A10" s="70"/>
      <c r="B10" s="70"/>
      <c r="C10" s="70"/>
      <c r="D10" s="70"/>
      <c r="E10" s="70"/>
      <c r="F10" s="70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54"/>
    </row>
    <row r="11" spans="1:39" x14ac:dyDescent="0.25">
      <c r="A11" s="6" t="s">
        <v>1589</v>
      </c>
      <c r="B11" s="6" t="s">
        <v>1590</v>
      </c>
      <c r="C11" s="6" t="s">
        <v>1591</v>
      </c>
      <c r="D11" s="6"/>
      <c r="E11" s="6"/>
      <c r="F11" s="6"/>
      <c r="G11" s="150">
        <v>14.449249999999999</v>
      </c>
      <c r="H11" s="150">
        <v>14.449249999999999</v>
      </c>
      <c r="I11" s="150">
        <v>14.449249999999999</v>
      </c>
      <c r="J11" s="150">
        <v>14.449249999999999</v>
      </c>
      <c r="K11" s="150">
        <v>14.449249999999999</v>
      </c>
      <c r="L11" s="150">
        <v>14.449249999999999</v>
      </c>
      <c r="M11" s="150">
        <v>14.449249999999999</v>
      </c>
      <c r="N11" s="150">
        <v>14.449249999999999</v>
      </c>
      <c r="O11" s="150">
        <v>14.449249999999999</v>
      </c>
      <c r="P11" s="150">
        <v>14.449249999999999</v>
      </c>
      <c r="Q11" s="150">
        <v>14.449249999999999</v>
      </c>
      <c r="R11" s="150">
        <v>15.52453</v>
      </c>
      <c r="S11" s="150">
        <v>15.844279999999999</v>
      </c>
      <c r="T11" s="150">
        <v>16.354279999999999</v>
      </c>
      <c r="U11" s="150">
        <v>16.696280000000002</v>
      </c>
      <c r="V11" s="150">
        <v>16.9145</v>
      </c>
      <c r="W11" s="150">
        <v>17.019500000000001</v>
      </c>
      <c r="X11" s="150">
        <v>17.2395</v>
      </c>
      <c r="Y11" s="150">
        <v>17.2395</v>
      </c>
      <c r="Z11" s="150">
        <v>17.2395</v>
      </c>
      <c r="AA11" s="150">
        <v>17.2395</v>
      </c>
      <c r="AB11" s="150">
        <v>18.196480000000001</v>
      </c>
      <c r="AC11" s="150">
        <v>18.196480000000001</v>
      </c>
      <c r="AD11" s="150">
        <v>18.196480000000001</v>
      </c>
      <c r="AE11" s="150">
        <v>18.196480000000001</v>
      </c>
      <c r="AF11" s="150">
        <v>18.466480000000001</v>
      </c>
      <c r="AG11" s="150">
        <v>18.466480000000001</v>
      </c>
      <c r="AH11" s="150">
        <v>18.466480000000001</v>
      </c>
      <c r="AI11" s="150">
        <v>18.856480000000001</v>
      </c>
      <c r="AJ11" s="150">
        <v>19.526479999999999</v>
      </c>
      <c r="AK11" s="150">
        <v>20.25648</v>
      </c>
      <c r="AL11" s="150">
        <v>20.879480000000001</v>
      </c>
      <c r="AM11" s="252"/>
    </row>
    <row r="12" spans="1:39" s="71" customFormat="1" x14ac:dyDescent="0.25">
      <c r="A12" s="70"/>
      <c r="B12" s="70"/>
      <c r="C12" s="70"/>
      <c r="D12" s="70"/>
      <c r="E12" s="70"/>
      <c r="F12" s="70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54"/>
    </row>
    <row r="13" spans="1:39" x14ac:dyDescent="0.25">
      <c r="A13" s="6" t="s">
        <v>1592</v>
      </c>
      <c r="B13" s="6" t="s">
        <v>1593</v>
      </c>
      <c r="C13" s="6" t="s">
        <v>1594</v>
      </c>
      <c r="D13" s="6"/>
      <c r="E13" s="6"/>
      <c r="F13" s="6"/>
      <c r="G13" s="150">
        <v>0</v>
      </c>
      <c r="H13" s="150">
        <v>0</v>
      </c>
      <c r="I13" s="150">
        <v>0</v>
      </c>
      <c r="J13" s="150">
        <v>0</v>
      </c>
      <c r="K13" s="150">
        <v>0</v>
      </c>
      <c r="L13" s="150">
        <v>0</v>
      </c>
      <c r="M13" s="150">
        <v>0</v>
      </c>
      <c r="N13" s="150">
        <v>0</v>
      </c>
      <c r="O13" s="150">
        <v>0</v>
      </c>
      <c r="P13" s="150">
        <v>0</v>
      </c>
      <c r="Q13" s="150">
        <v>0</v>
      </c>
      <c r="R13" s="150">
        <v>0.5</v>
      </c>
      <c r="S13" s="150">
        <v>0</v>
      </c>
      <c r="T13" s="150">
        <v>0</v>
      </c>
      <c r="U13" s="150">
        <v>0</v>
      </c>
      <c r="V13" s="150">
        <v>0</v>
      </c>
      <c r="W13" s="150">
        <v>1.1000000000000001</v>
      </c>
      <c r="X13" s="150">
        <v>1.6</v>
      </c>
      <c r="Y13" s="150">
        <v>1.6</v>
      </c>
      <c r="Z13" s="150">
        <v>1.6</v>
      </c>
      <c r="AA13" s="150">
        <v>1.6</v>
      </c>
      <c r="AB13" s="150">
        <v>2.8</v>
      </c>
      <c r="AC13" s="150">
        <v>2.8</v>
      </c>
      <c r="AD13" s="150">
        <v>2.8</v>
      </c>
      <c r="AE13" s="150">
        <v>2.8</v>
      </c>
      <c r="AF13" s="150">
        <v>2.8</v>
      </c>
      <c r="AG13" s="150">
        <v>3.2</v>
      </c>
      <c r="AH13" s="150">
        <v>3.2</v>
      </c>
      <c r="AI13" s="150">
        <v>4</v>
      </c>
      <c r="AJ13" s="150">
        <v>5.5</v>
      </c>
      <c r="AK13" s="150">
        <v>6.6</v>
      </c>
      <c r="AL13" s="150">
        <v>6.6</v>
      </c>
      <c r="AM13" s="252"/>
    </row>
    <row r="14" spans="1:39" s="71" customFormat="1" x14ac:dyDescent="0.25">
      <c r="A14" s="70"/>
      <c r="B14" s="70"/>
      <c r="C14" s="70"/>
      <c r="D14" s="70"/>
      <c r="E14" s="70"/>
      <c r="F14" s="70"/>
      <c r="G14" s="266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  <c r="AL14" s="265"/>
      <c r="AM14" s="254"/>
    </row>
    <row r="15" spans="1:39" x14ac:dyDescent="0.25">
      <c r="A15" s="6" t="s">
        <v>1595</v>
      </c>
      <c r="B15" s="6" t="s">
        <v>1596</v>
      </c>
      <c r="C15" s="6" t="s">
        <v>1597</v>
      </c>
      <c r="D15" s="6"/>
      <c r="E15" s="6"/>
      <c r="F15" s="6"/>
      <c r="G15" s="179">
        <v>4.51</v>
      </c>
      <c r="H15" s="150">
        <v>4.51</v>
      </c>
      <c r="I15" s="150">
        <v>4.51</v>
      </c>
      <c r="J15" s="150">
        <v>4.51</v>
      </c>
      <c r="K15" s="150">
        <v>4.51</v>
      </c>
      <c r="L15" s="150">
        <v>4.51</v>
      </c>
      <c r="M15" s="150">
        <v>17.66</v>
      </c>
      <c r="N15" s="150">
        <v>17.66</v>
      </c>
      <c r="O15" s="150">
        <v>17.66</v>
      </c>
      <c r="P15" s="150">
        <v>17.66</v>
      </c>
      <c r="Q15" s="150">
        <v>17.66</v>
      </c>
      <c r="R15" s="150">
        <v>17.66</v>
      </c>
      <c r="S15" s="150">
        <v>17.66</v>
      </c>
      <c r="T15" s="150">
        <v>17.66</v>
      </c>
      <c r="U15" s="150">
        <v>17.66</v>
      </c>
      <c r="V15" s="150">
        <v>17.66</v>
      </c>
      <c r="W15" s="150">
        <v>17.66</v>
      </c>
      <c r="X15" s="150">
        <v>17.66</v>
      </c>
      <c r="Y15" s="150">
        <v>17.66</v>
      </c>
      <c r="Z15" s="150">
        <v>17.66</v>
      </c>
      <c r="AA15" s="150">
        <v>17.66</v>
      </c>
      <c r="AB15" s="150">
        <v>17.66</v>
      </c>
      <c r="AC15" s="150">
        <v>17.66</v>
      </c>
      <c r="AD15" s="150">
        <v>17.66</v>
      </c>
      <c r="AE15" s="150">
        <v>17.66</v>
      </c>
      <c r="AF15" s="150">
        <v>17.66</v>
      </c>
      <c r="AG15" s="150">
        <v>17.66</v>
      </c>
      <c r="AH15" s="150">
        <v>17.66</v>
      </c>
      <c r="AI15" s="150">
        <v>17.66</v>
      </c>
      <c r="AJ15" s="150">
        <v>17.66</v>
      </c>
      <c r="AK15" s="150">
        <v>17.66</v>
      </c>
      <c r="AL15" s="150">
        <v>17.66</v>
      </c>
      <c r="AM15" s="252"/>
    </row>
    <row r="16" spans="1:39" s="71" customFormat="1" x14ac:dyDescent="0.25">
      <c r="A16" s="70"/>
      <c r="B16" s="70"/>
      <c r="C16" s="70"/>
      <c r="D16" s="70"/>
      <c r="E16" s="70"/>
      <c r="F16" s="70"/>
      <c r="G16" s="266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5"/>
      <c r="AM16" s="254"/>
    </row>
    <row r="17" spans="1:39" x14ac:dyDescent="0.25">
      <c r="A17" s="6" t="s">
        <v>1598</v>
      </c>
      <c r="B17" s="141" t="s">
        <v>1599</v>
      </c>
      <c r="C17" s="6" t="s">
        <v>1600</v>
      </c>
      <c r="D17" s="6"/>
      <c r="E17" s="6"/>
      <c r="F17" s="6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50">
        <v>4.45</v>
      </c>
      <c r="AF17" s="50">
        <v>4.45</v>
      </c>
      <c r="AG17" s="50">
        <v>4.97</v>
      </c>
      <c r="AH17" s="50">
        <v>5.85</v>
      </c>
      <c r="AI17" s="50">
        <v>6.39</v>
      </c>
      <c r="AJ17" s="50">
        <v>8.24</v>
      </c>
      <c r="AK17" s="50">
        <v>9.6999999999999993</v>
      </c>
      <c r="AL17" s="50">
        <v>10.130000000000001</v>
      </c>
      <c r="AM17" s="252"/>
    </row>
    <row r="18" spans="1:39" s="71" customFormat="1" x14ac:dyDescent="0.25">
      <c r="A18" s="70"/>
      <c r="B18" s="70"/>
      <c r="C18" s="70"/>
      <c r="D18" s="70"/>
      <c r="E18" s="70"/>
      <c r="F18" s="70"/>
      <c r="G18" s="266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5"/>
      <c r="AM18" s="254"/>
    </row>
    <row r="19" spans="1:39" x14ac:dyDescent="0.25">
      <c r="A19" s="6" t="s">
        <v>1601</v>
      </c>
      <c r="B19" s="6" t="s">
        <v>1602</v>
      </c>
      <c r="C19" s="6" t="s">
        <v>1603</v>
      </c>
      <c r="D19" s="6"/>
      <c r="E19" s="6"/>
      <c r="F19" s="6"/>
      <c r="G19" s="179">
        <v>2.137</v>
      </c>
      <c r="H19" s="150">
        <v>2.137</v>
      </c>
      <c r="I19" s="150">
        <v>2.137</v>
      </c>
      <c r="J19" s="150">
        <v>2.137</v>
      </c>
      <c r="K19" s="150">
        <v>2.137</v>
      </c>
      <c r="L19" s="150">
        <v>2.137</v>
      </c>
      <c r="M19" s="150">
        <v>2.137</v>
      </c>
      <c r="N19" s="150">
        <v>2.137</v>
      </c>
      <c r="O19" s="150">
        <v>2.137</v>
      </c>
      <c r="P19" s="150">
        <v>2.137</v>
      </c>
      <c r="Q19" s="150">
        <v>2.137</v>
      </c>
      <c r="R19" s="150">
        <v>2.137</v>
      </c>
      <c r="S19" s="150">
        <v>2.137</v>
      </c>
      <c r="T19" s="150">
        <v>2.137</v>
      </c>
      <c r="U19" s="150">
        <v>2.137</v>
      </c>
      <c r="V19" s="150">
        <v>2.137</v>
      </c>
      <c r="W19" s="150">
        <v>2.137</v>
      </c>
      <c r="X19" s="150">
        <v>3.7109999999999999</v>
      </c>
      <c r="Y19" s="150">
        <v>3.7109999999999999</v>
      </c>
      <c r="Z19" s="150">
        <v>6.0170000000000003</v>
      </c>
      <c r="AA19" s="150">
        <v>6.0170000000000003</v>
      </c>
      <c r="AB19" s="150">
        <v>6.0170000000000003</v>
      </c>
      <c r="AC19" s="150">
        <v>6.0170000000000003</v>
      </c>
      <c r="AD19" s="150">
        <v>7.7409999999999997</v>
      </c>
      <c r="AE19" s="150">
        <v>7.7409999999999997</v>
      </c>
      <c r="AF19" s="150">
        <v>7.7409999999999997</v>
      </c>
      <c r="AG19" s="150">
        <v>8.8510000000000009</v>
      </c>
      <c r="AH19" s="150">
        <v>8.8510000000000009</v>
      </c>
      <c r="AI19" s="150">
        <v>8.8510000000000009</v>
      </c>
      <c r="AJ19" s="150">
        <v>8.8510000000000009</v>
      </c>
      <c r="AK19" s="150">
        <v>8.8510000000000009</v>
      </c>
      <c r="AL19" s="150">
        <v>8.8510000000000009</v>
      </c>
      <c r="AM19" s="252"/>
    </row>
    <row r="20" spans="1:39" s="71" customFormat="1" x14ac:dyDescent="0.25">
      <c r="A20" s="70"/>
      <c r="B20" s="70"/>
      <c r="C20" s="70"/>
      <c r="D20" s="70"/>
      <c r="E20" s="70"/>
      <c r="F20" s="70"/>
      <c r="G20" s="266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54"/>
    </row>
    <row r="21" spans="1:39" x14ac:dyDescent="0.25">
      <c r="A21" s="6" t="s">
        <v>1604</v>
      </c>
      <c r="B21" s="6" t="s">
        <v>1605</v>
      </c>
      <c r="C21" s="6" t="s">
        <v>1606</v>
      </c>
      <c r="D21" s="6"/>
      <c r="E21" s="6"/>
      <c r="F21" s="6"/>
      <c r="G21" s="179">
        <v>0.77700000000000002</v>
      </c>
      <c r="H21" s="150">
        <v>0.77700000000000002</v>
      </c>
      <c r="I21" s="150">
        <v>0.77700000000000002</v>
      </c>
      <c r="J21" s="150">
        <v>0.77700000000000002</v>
      </c>
      <c r="K21" s="150">
        <v>0.77700000000000002</v>
      </c>
      <c r="L21" s="150">
        <v>0.77700000000000002</v>
      </c>
      <c r="M21" s="150">
        <v>0.77700000000000002</v>
      </c>
      <c r="N21" s="150">
        <v>0.89600000000000002</v>
      </c>
      <c r="O21" s="150">
        <v>0.89600000000000002</v>
      </c>
      <c r="P21" s="150">
        <v>0.89600000000000002</v>
      </c>
      <c r="Q21" s="150">
        <v>0.89600000000000002</v>
      </c>
      <c r="R21" s="150">
        <v>0.89600000000000002</v>
      </c>
      <c r="S21" s="150">
        <v>0.89600000000000002</v>
      </c>
      <c r="T21" s="150">
        <v>0.89600000000000002</v>
      </c>
      <c r="U21" s="150">
        <v>0.89600000000000002</v>
      </c>
      <c r="V21" s="150">
        <v>0.89600000000000002</v>
      </c>
      <c r="W21" s="150">
        <v>1.407</v>
      </c>
      <c r="X21" s="150">
        <v>1.911</v>
      </c>
      <c r="Y21" s="150">
        <v>2.6190000000000002</v>
      </c>
      <c r="Z21" s="150">
        <v>2.6190000000000002</v>
      </c>
      <c r="AA21" s="150">
        <v>6.0019999999999998</v>
      </c>
      <c r="AB21" s="150">
        <v>7.9950000000000001</v>
      </c>
      <c r="AC21" s="150">
        <v>8.2850000000000001</v>
      </c>
      <c r="AD21" s="150">
        <v>8.5760000000000005</v>
      </c>
      <c r="AE21" s="150">
        <v>8.5760000000000005</v>
      </c>
      <c r="AF21" s="150">
        <v>8.5760000000000005</v>
      </c>
      <c r="AG21" s="150">
        <v>8.5760000000000005</v>
      </c>
      <c r="AH21" s="150">
        <v>8.5760000000000005</v>
      </c>
      <c r="AI21" s="150">
        <v>8.5760000000000005</v>
      </c>
      <c r="AJ21" s="150">
        <v>8.5760000000000005</v>
      </c>
      <c r="AK21" s="150">
        <v>9.7210000000000001</v>
      </c>
      <c r="AL21" s="150">
        <v>10.946999999999999</v>
      </c>
      <c r="AM21" s="252"/>
    </row>
    <row r="22" spans="1:39" s="71" customFormat="1" x14ac:dyDescent="0.25">
      <c r="A22" s="70"/>
      <c r="B22" s="70"/>
      <c r="C22" s="70"/>
      <c r="D22" s="70"/>
      <c r="E22" s="70"/>
      <c r="F22" s="70"/>
      <c r="G22" s="266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54"/>
    </row>
    <row r="23" spans="1:39" x14ac:dyDescent="0.25">
      <c r="A23" s="6" t="s">
        <v>1607</v>
      </c>
      <c r="B23" s="6" t="s">
        <v>1608</v>
      </c>
      <c r="C23" s="6" t="s">
        <v>1609</v>
      </c>
      <c r="D23" s="6"/>
      <c r="E23" s="6"/>
      <c r="F23" s="6"/>
      <c r="G23" s="18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150">
        <v>49.411000000000001</v>
      </c>
      <c r="AB23" s="150">
        <v>53.210999999999999</v>
      </c>
      <c r="AC23" s="150">
        <v>57.911000000000001</v>
      </c>
      <c r="AD23" s="150">
        <v>61.110999999999997</v>
      </c>
      <c r="AE23" s="150">
        <v>62.470999999999997</v>
      </c>
      <c r="AF23" s="150">
        <v>62.470999999999997</v>
      </c>
      <c r="AG23" s="150">
        <v>62.470999999999997</v>
      </c>
      <c r="AH23" s="150">
        <v>62.470999999999997</v>
      </c>
      <c r="AI23" s="150">
        <v>62.470999999999997</v>
      </c>
      <c r="AJ23" s="150">
        <v>63.430999999999997</v>
      </c>
      <c r="AK23" s="150">
        <v>63.901000000000003</v>
      </c>
      <c r="AL23" s="150">
        <v>63.901000000000003</v>
      </c>
      <c r="AM23" s="252"/>
    </row>
    <row r="24" spans="1:39" s="71" customFormat="1" x14ac:dyDescent="0.25">
      <c r="A24" s="70"/>
      <c r="B24" s="70"/>
      <c r="C24" s="70"/>
      <c r="D24" s="70"/>
      <c r="E24" s="70"/>
      <c r="F24" s="70"/>
      <c r="G24" s="266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  <c r="AJ24" s="265"/>
      <c r="AK24" s="265"/>
      <c r="AL24" s="265"/>
      <c r="AM24" s="254"/>
    </row>
    <row r="25" spans="1:39" x14ac:dyDescent="0.25">
      <c r="A25" s="6" t="s">
        <v>1610</v>
      </c>
      <c r="B25" s="6" t="s">
        <v>1611</v>
      </c>
      <c r="C25" s="6" t="s">
        <v>1612</v>
      </c>
      <c r="D25" s="6"/>
      <c r="E25" s="6"/>
      <c r="F25" s="6"/>
      <c r="G25" s="18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150">
        <v>9.32</v>
      </c>
      <c r="Z25" s="150">
        <v>10.119999999999999</v>
      </c>
      <c r="AA25" s="150">
        <v>10.119999999999999</v>
      </c>
      <c r="AB25" s="150">
        <v>10.119999999999999</v>
      </c>
      <c r="AC25" s="150">
        <v>14.16</v>
      </c>
      <c r="AD25" s="150">
        <v>14.16</v>
      </c>
      <c r="AE25" s="150">
        <v>14.16</v>
      </c>
      <c r="AF25" s="150">
        <v>14.16</v>
      </c>
      <c r="AG25" s="150">
        <v>14.16</v>
      </c>
      <c r="AH25" s="150">
        <v>14.69</v>
      </c>
      <c r="AI25" s="150">
        <v>16.190000000000001</v>
      </c>
      <c r="AJ25" s="150">
        <v>16.190000000000001</v>
      </c>
      <c r="AK25" s="150">
        <v>17.420000000000002</v>
      </c>
      <c r="AL25" s="150">
        <v>17.64</v>
      </c>
      <c r="AM25" s="252"/>
    </row>
    <row r="26" spans="1:39" s="71" customFormat="1" x14ac:dyDescent="0.25">
      <c r="A26" s="70"/>
      <c r="B26" s="70"/>
      <c r="C26" s="70"/>
      <c r="D26" s="70"/>
      <c r="E26" s="70"/>
      <c r="F26" s="70"/>
      <c r="G26" s="266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265"/>
      <c r="AM26" s="254"/>
    </row>
    <row r="27" spans="1:39" x14ac:dyDescent="0.25">
      <c r="A27" s="6" t="s">
        <v>1613</v>
      </c>
      <c r="B27" s="6" t="s">
        <v>1614</v>
      </c>
      <c r="C27" s="6" t="s">
        <v>1615</v>
      </c>
      <c r="D27" s="6"/>
      <c r="E27" s="6"/>
      <c r="F27" s="6"/>
      <c r="G27" s="287">
        <v>10.074</v>
      </c>
      <c r="H27" s="152">
        <v>10.074</v>
      </c>
      <c r="I27" s="152">
        <v>10.074</v>
      </c>
      <c r="J27" s="152">
        <v>10.074</v>
      </c>
      <c r="K27" s="152">
        <v>10.074</v>
      </c>
      <c r="L27" s="150">
        <v>10.074</v>
      </c>
      <c r="M27" s="150">
        <v>10.074</v>
      </c>
      <c r="N27" s="150">
        <v>10.074</v>
      </c>
      <c r="O27" s="150">
        <v>10.074</v>
      </c>
      <c r="P27" s="150">
        <v>10.074</v>
      </c>
      <c r="Q27" s="150">
        <v>10.074</v>
      </c>
      <c r="R27" s="150">
        <v>10.074</v>
      </c>
      <c r="S27" s="150">
        <v>10.074</v>
      </c>
      <c r="T27" s="150">
        <v>10.074</v>
      </c>
      <c r="U27" s="150">
        <v>10.074</v>
      </c>
      <c r="V27" s="150">
        <v>10.074</v>
      </c>
      <c r="W27" s="150">
        <v>10.074</v>
      </c>
      <c r="X27" s="150">
        <v>10.074</v>
      </c>
      <c r="Y27" s="150">
        <v>10.074</v>
      </c>
      <c r="Z27" s="150">
        <v>10.074</v>
      </c>
      <c r="AA27" s="150">
        <v>10.074</v>
      </c>
      <c r="AB27" s="150">
        <v>10.074</v>
      </c>
      <c r="AC27" s="150">
        <v>10.074</v>
      </c>
      <c r="AD27" s="150">
        <v>10.074</v>
      </c>
      <c r="AE27" s="150">
        <v>10.074</v>
      </c>
      <c r="AF27" s="150">
        <v>10.074</v>
      </c>
      <c r="AG27" s="150">
        <v>10.074</v>
      </c>
      <c r="AH27" s="150">
        <v>10.074</v>
      </c>
      <c r="AI27" s="150">
        <v>10.074</v>
      </c>
      <c r="AJ27" s="150">
        <v>10.074</v>
      </c>
      <c r="AK27" s="150">
        <v>10.074</v>
      </c>
      <c r="AL27" s="150">
        <v>10.074</v>
      </c>
      <c r="AM27" s="252"/>
    </row>
    <row r="28" spans="1:39" s="71" customFormat="1" x14ac:dyDescent="0.25">
      <c r="A28" s="70"/>
      <c r="B28" s="70"/>
      <c r="C28" s="70"/>
      <c r="D28" s="70"/>
      <c r="E28" s="70"/>
      <c r="F28" s="70"/>
      <c r="G28" s="266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265"/>
      <c r="AM28" s="254"/>
    </row>
    <row r="29" spans="1:39" ht="28.5" x14ac:dyDescent="0.25">
      <c r="A29" s="6" t="s">
        <v>1616</v>
      </c>
      <c r="B29" s="6" t="s">
        <v>1617</v>
      </c>
      <c r="C29" s="6" t="s">
        <v>1774</v>
      </c>
      <c r="D29" s="6"/>
      <c r="E29" s="6"/>
      <c r="F29" s="6"/>
      <c r="G29" s="179">
        <v>3.6</v>
      </c>
      <c r="H29" s="150">
        <v>3.6</v>
      </c>
      <c r="I29" s="150">
        <v>3.6</v>
      </c>
      <c r="J29" s="150">
        <v>3.6</v>
      </c>
      <c r="K29" s="150">
        <v>3.6</v>
      </c>
      <c r="L29" s="150">
        <v>3.6</v>
      </c>
      <c r="M29" s="150">
        <v>3.6</v>
      </c>
      <c r="N29" s="150">
        <v>3.6</v>
      </c>
      <c r="O29" s="150">
        <v>3.6</v>
      </c>
      <c r="P29" s="150">
        <v>3.6</v>
      </c>
      <c r="Q29" s="150">
        <f>1.03+3.6</f>
        <v>4.63</v>
      </c>
      <c r="R29" s="150">
        <f>1.7+Q29</f>
        <v>6.33</v>
      </c>
      <c r="S29" s="150">
        <v>6.33</v>
      </c>
      <c r="T29" s="150">
        <f>1.32+S29</f>
        <v>7.65</v>
      </c>
      <c r="U29" s="150">
        <v>7.65</v>
      </c>
      <c r="V29" s="150">
        <f>1.5+U29</f>
        <v>9.15</v>
      </c>
      <c r="W29" s="150">
        <v>9.15</v>
      </c>
      <c r="X29" s="150">
        <v>10.15</v>
      </c>
      <c r="Y29" s="150">
        <v>10.15</v>
      </c>
      <c r="Z29" s="150">
        <f>1.2+Y29</f>
        <v>11.35</v>
      </c>
      <c r="AA29" s="150">
        <f>2.38+Z29</f>
        <v>13.73</v>
      </c>
      <c r="AB29" s="150">
        <f>1.98+AA29</f>
        <v>15.71</v>
      </c>
      <c r="AC29" s="150">
        <f>1.05+AB29</f>
        <v>16.760000000000002</v>
      </c>
      <c r="AD29" s="150">
        <v>16.760000000000002</v>
      </c>
      <c r="AE29" s="150">
        <v>16.760000000000002</v>
      </c>
      <c r="AF29" s="150">
        <f>2.9+AE29</f>
        <v>19.66</v>
      </c>
      <c r="AG29" s="150">
        <v>19.66</v>
      </c>
      <c r="AH29" s="150">
        <v>19.66</v>
      </c>
      <c r="AI29" s="150">
        <v>19.66</v>
      </c>
      <c r="AJ29" s="150">
        <f>0.7+AI29</f>
        <v>20.36</v>
      </c>
      <c r="AK29" s="150">
        <f>0.35+AJ29</f>
        <v>20.71</v>
      </c>
      <c r="AL29" s="150">
        <f>0.53+AK29</f>
        <v>21.240000000000002</v>
      </c>
      <c r="AM29" s="252"/>
    </row>
    <row r="30" spans="1:39" s="71" customFormat="1" x14ac:dyDescent="0.25">
      <c r="A30" s="70"/>
      <c r="B30" s="70"/>
      <c r="C30" s="70"/>
      <c r="D30" s="70"/>
      <c r="E30" s="70"/>
      <c r="F30" s="70"/>
      <c r="G30" s="266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54"/>
    </row>
    <row r="31" spans="1:39" ht="61.5" customHeight="1" x14ac:dyDescent="0.25">
      <c r="A31" s="6" t="s">
        <v>1618</v>
      </c>
      <c r="B31" s="6" t="s">
        <v>1619</v>
      </c>
      <c r="C31" s="6" t="s">
        <v>1620</v>
      </c>
      <c r="D31" s="6"/>
      <c r="E31" s="6"/>
      <c r="F31" s="6"/>
      <c r="G31" s="179">
        <v>6</v>
      </c>
      <c r="H31" s="150">
        <v>6</v>
      </c>
      <c r="I31" s="150">
        <v>6</v>
      </c>
      <c r="J31" s="150">
        <v>6</v>
      </c>
      <c r="K31" s="150">
        <v>6</v>
      </c>
      <c r="L31" s="150">
        <v>6</v>
      </c>
      <c r="M31" s="150">
        <v>6</v>
      </c>
      <c r="N31" s="150">
        <v>6</v>
      </c>
      <c r="O31" s="150">
        <v>6</v>
      </c>
      <c r="P31" s="150">
        <v>6</v>
      </c>
      <c r="Q31" s="150">
        <v>6</v>
      </c>
      <c r="R31" s="150">
        <v>6</v>
      </c>
      <c r="S31" s="150">
        <v>6.74</v>
      </c>
      <c r="T31" s="150">
        <v>7.64</v>
      </c>
      <c r="U31" s="150">
        <v>8.5399999999999991</v>
      </c>
      <c r="V31" s="150">
        <v>8.76</v>
      </c>
      <c r="W31" s="150">
        <v>8.76</v>
      </c>
      <c r="X31" s="150">
        <v>8.76</v>
      </c>
      <c r="Y31" s="150">
        <v>8.76</v>
      </c>
      <c r="Z31" s="150">
        <v>8.76</v>
      </c>
      <c r="AA31" s="150">
        <v>8.76</v>
      </c>
      <c r="AB31" s="150">
        <v>8.76</v>
      </c>
      <c r="AC31" s="150">
        <v>8.76</v>
      </c>
      <c r="AD31" s="150">
        <v>8.76</v>
      </c>
      <c r="AE31" s="150">
        <v>8.76</v>
      </c>
      <c r="AF31" s="150">
        <v>8.76</v>
      </c>
      <c r="AG31" s="150">
        <v>8.76</v>
      </c>
      <c r="AH31" s="150">
        <v>8.76</v>
      </c>
      <c r="AI31" s="150">
        <v>8.76</v>
      </c>
      <c r="AJ31" s="150">
        <v>8.76</v>
      </c>
      <c r="AK31" s="150">
        <v>8.76</v>
      </c>
      <c r="AL31" s="150">
        <v>8.76</v>
      </c>
      <c r="AM31" s="252"/>
    </row>
    <row r="32" spans="1:39" s="71" customFormat="1" x14ac:dyDescent="0.25">
      <c r="A32" s="70"/>
      <c r="B32" s="70"/>
      <c r="C32" s="70"/>
      <c r="D32" s="70"/>
      <c r="E32" s="70"/>
      <c r="F32" s="70"/>
      <c r="G32" s="266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54"/>
    </row>
    <row r="33" spans="1:39" x14ac:dyDescent="0.25">
      <c r="A33" s="6" t="s">
        <v>1621</v>
      </c>
      <c r="B33" s="6" t="s">
        <v>1622</v>
      </c>
      <c r="C33" s="6" t="s">
        <v>1623</v>
      </c>
      <c r="D33" s="6"/>
      <c r="E33" s="6"/>
      <c r="F33" s="6"/>
      <c r="G33" s="150">
        <v>2.9510000000000001</v>
      </c>
      <c r="H33" s="150">
        <v>2.9510000000000001</v>
      </c>
      <c r="I33" s="150">
        <v>2.9510000000000001</v>
      </c>
      <c r="J33" s="150">
        <v>2.9510000000000001</v>
      </c>
      <c r="K33" s="150">
        <v>2.9510000000000001</v>
      </c>
      <c r="L33" s="150">
        <v>2.9510000000000001</v>
      </c>
      <c r="M33" s="150">
        <v>2.9510000000000001</v>
      </c>
      <c r="N33" s="150">
        <v>2.9510000000000001</v>
      </c>
      <c r="O33" s="150">
        <v>2.9510000000000001</v>
      </c>
      <c r="P33" s="150">
        <v>2.9510000000000001</v>
      </c>
      <c r="Q33" s="150">
        <v>2.9510000000000001</v>
      </c>
      <c r="R33" s="150">
        <v>2.9510000000000001</v>
      </c>
      <c r="S33" s="150">
        <v>2.9510000000000001</v>
      </c>
      <c r="T33" s="150">
        <v>2.9510000000000001</v>
      </c>
      <c r="U33" s="150">
        <v>2.9510000000000001</v>
      </c>
      <c r="V33" s="150">
        <v>2.9510000000000001</v>
      </c>
      <c r="W33" s="150">
        <v>3.407</v>
      </c>
      <c r="X33" s="150">
        <v>3.407</v>
      </c>
      <c r="Y33" s="150">
        <v>3.407</v>
      </c>
      <c r="Z33" s="150">
        <v>3.407</v>
      </c>
      <c r="AA33" s="150">
        <v>3.407</v>
      </c>
      <c r="AB33" s="150">
        <v>3.407</v>
      </c>
      <c r="AC33" s="150">
        <v>3.407</v>
      </c>
      <c r="AD33" s="150">
        <v>3.407</v>
      </c>
      <c r="AE33" s="150">
        <v>3.407</v>
      </c>
      <c r="AF33" s="150">
        <v>3.407</v>
      </c>
      <c r="AG33" s="150">
        <v>3.407</v>
      </c>
      <c r="AH33" s="150">
        <v>3.407</v>
      </c>
      <c r="AI33" s="150">
        <v>3.407</v>
      </c>
      <c r="AJ33" s="150">
        <v>3.407</v>
      </c>
      <c r="AK33" s="150">
        <v>3.407</v>
      </c>
      <c r="AL33" s="150">
        <v>3.407</v>
      </c>
      <c r="AM33" s="252"/>
    </row>
    <row r="34" spans="1:39" s="71" customFormat="1" x14ac:dyDescent="0.25">
      <c r="A34" s="70"/>
      <c r="B34" s="70"/>
      <c r="C34" s="70"/>
      <c r="D34" s="70"/>
      <c r="E34" s="70"/>
      <c r="F34" s="70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5"/>
      <c r="AM34" s="254"/>
    </row>
    <row r="35" spans="1:39" x14ac:dyDescent="0.25">
      <c r="A35" s="6" t="s">
        <v>1624</v>
      </c>
      <c r="B35" s="6" t="s">
        <v>1625</v>
      </c>
      <c r="C35" s="6" t="s">
        <v>1626</v>
      </c>
      <c r="D35" s="6"/>
      <c r="E35" s="6"/>
      <c r="F35" s="6"/>
      <c r="G35" s="150">
        <v>19.111000000000001</v>
      </c>
      <c r="H35" s="150">
        <v>19.111000000000001</v>
      </c>
      <c r="I35" s="150">
        <v>19.111000000000001</v>
      </c>
      <c r="J35" s="150">
        <v>19.111000000000001</v>
      </c>
      <c r="K35" s="150">
        <v>19.111000000000001</v>
      </c>
      <c r="L35" s="150">
        <v>19.111000000000001</v>
      </c>
      <c r="M35" s="150">
        <v>19.111000000000001</v>
      </c>
      <c r="N35" s="150">
        <v>19.111000000000001</v>
      </c>
      <c r="O35" s="150">
        <v>19.111000000000001</v>
      </c>
      <c r="P35" s="150">
        <v>19.111000000000001</v>
      </c>
      <c r="Q35" s="150">
        <v>19.111000000000001</v>
      </c>
      <c r="R35" s="150">
        <v>19.111000000000001</v>
      </c>
      <c r="S35" s="150">
        <v>19.111000000000001</v>
      </c>
      <c r="T35" s="150">
        <v>19.111000000000001</v>
      </c>
      <c r="U35" s="150">
        <v>19.111000000000001</v>
      </c>
      <c r="V35" s="150">
        <v>19.111000000000001</v>
      </c>
      <c r="W35" s="150">
        <v>19.111000000000001</v>
      </c>
      <c r="X35" s="150">
        <v>19.111000000000001</v>
      </c>
      <c r="Y35" s="150">
        <v>19.111000000000001</v>
      </c>
      <c r="Z35" s="150">
        <v>19.111000000000001</v>
      </c>
      <c r="AA35" s="150">
        <v>19.111000000000001</v>
      </c>
      <c r="AB35" s="150">
        <v>19.111000000000001</v>
      </c>
      <c r="AC35" s="150">
        <v>19.11</v>
      </c>
      <c r="AD35" s="150">
        <v>20.257000000000001</v>
      </c>
      <c r="AE35" s="150">
        <v>20.757000000000001</v>
      </c>
      <c r="AF35" s="150">
        <v>23.757000000000001</v>
      </c>
      <c r="AG35" s="150">
        <v>25.346</v>
      </c>
      <c r="AH35" s="150">
        <v>25.977</v>
      </c>
      <c r="AI35" s="150">
        <v>28.027000000000001</v>
      </c>
      <c r="AJ35" s="150">
        <v>32.686</v>
      </c>
      <c r="AK35" s="150">
        <v>32.686</v>
      </c>
      <c r="AL35" s="150">
        <v>32.686</v>
      </c>
      <c r="AM35" s="252"/>
    </row>
    <row r="36" spans="1:39" s="71" customFormat="1" x14ac:dyDescent="0.25">
      <c r="A36" s="70"/>
      <c r="B36" s="70"/>
      <c r="C36" s="70"/>
      <c r="D36" s="70"/>
      <c r="E36" s="70"/>
      <c r="F36" s="70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  <c r="AJ36" s="265"/>
      <c r="AK36" s="265"/>
      <c r="AL36" s="265"/>
      <c r="AM36" s="254"/>
    </row>
    <row r="37" spans="1:39" x14ac:dyDescent="0.25">
      <c r="A37" s="1" t="s">
        <v>1627</v>
      </c>
      <c r="B37" s="3" t="s">
        <v>1628</v>
      </c>
      <c r="C37" s="1" t="s">
        <v>1629</v>
      </c>
      <c r="D37" s="6"/>
      <c r="E37" s="1"/>
      <c r="F37" s="1"/>
      <c r="G37" s="50">
        <v>8</v>
      </c>
      <c r="H37" s="50">
        <v>8</v>
      </c>
      <c r="I37" s="50">
        <v>8</v>
      </c>
      <c r="J37" s="50">
        <v>8</v>
      </c>
      <c r="K37" s="50">
        <v>8</v>
      </c>
      <c r="L37" s="50">
        <v>8</v>
      </c>
      <c r="M37" s="50">
        <v>9</v>
      </c>
      <c r="N37" s="50">
        <v>9</v>
      </c>
      <c r="O37" s="50">
        <v>9</v>
      </c>
      <c r="P37" s="50">
        <v>9</v>
      </c>
      <c r="Q37" s="50">
        <v>10</v>
      </c>
      <c r="R37" s="50">
        <v>12</v>
      </c>
      <c r="S37" s="50">
        <v>12</v>
      </c>
      <c r="T37" s="50">
        <v>12</v>
      </c>
      <c r="U37" s="50">
        <v>13</v>
      </c>
      <c r="V37" s="50">
        <v>13</v>
      </c>
      <c r="W37" s="50">
        <v>15</v>
      </c>
      <c r="X37" s="50">
        <v>15</v>
      </c>
      <c r="Y37" s="50">
        <v>15</v>
      </c>
      <c r="Z37" s="50">
        <v>15</v>
      </c>
      <c r="AA37" s="50">
        <v>15</v>
      </c>
      <c r="AB37" s="50">
        <v>16.55</v>
      </c>
      <c r="AC37" s="50">
        <v>16.55</v>
      </c>
      <c r="AD37" s="50">
        <v>16.55</v>
      </c>
      <c r="AE37" s="50">
        <v>16.55</v>
      </c>
      <c r="AF37" s="50">
        <v>16.55</v>
      </c>
      <c r="AG37" s="50">
        <v>16.55</v>
      </c>
      <c r="AH37" s="50">
        <v>16.55</v>
      </c>
      <c r="AI37" s="50">
        <v>16.55</v>
      </c>
      <c r="AJ37" s="50">
        <v>16.55</v>
      </c>
      <c r="AK37" s="50">
        <v>16.55</v>
      </c>
      <c r="AL37" s="50">
        <v>16.55</v>
      </c>
      <c r="AM37" s="252"/>
    </row>
    <row r="38" spans="1:39" s="71" customFormat="1" x14ac:dyDescent="0.25">
      <c r="A38" s="70"/>
      <c r="B38" s="70"/>
      <c r="C38" s="70"/>
      <c r="D38" s="70"/>
      <c r="E38" s="70"/>
      <c r="F38" s="70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5"/>
      <c r="AL38" s="265"/>
      <c r="AM38" s="254"/>
    </row>
    <row r="39" spans="1:39" x14ac:dyDescent="0.25">
      <c r="A39" s="6" t="s">
        <v>1630</v>
      </c>
      <c r="B39" s="6" t="s">
        <v>1631</v>
      </c>
      <c r="C39" s="6" t="s">
        <v>1632</v>
      </c>
      <c r="D39" s="6"/>
      <c r="E39" s="6"/>
      <c r="F39" s="6"/>
      <c r="G39" s="150">
        <v>14.6</v>
      </c>
      <c r="H39" s="150">
        <v>14.6</v>
      </c>
      <c r="I39" s="150">
        <v>14.6</v>
      </c>
      <c r="J39" s="150">
        <v>14.6</v>
      </c>
      <c r="K39" s="150">
        <v>14.6</v>
      </c>
      <c r="L39" s="150">
        <v>16.8</v>
      </c>
      <c r="M39" s="150">
        <v>16.8</v>
      </c>
      <c r="N39" s="150">
        <v>16.8</v>
      </c>
      <c r="O39" s="150">
        <v>16.8</v>
      </c>
      <c r="P39" s="150">
        <v>16.8</v>
      </c>
      <c r="Q39" s="150">
        <v>22.7</v>
      </c>
      <c r="R39" s="150">
        <v>22.7</v>
      </c>
      <c r="S39" s="150">
        <v>22.7</v>
      </c>
      <c r="T39" s="150">
        <v>22.7</v>
      </c>
      <c r="U39" s="150">
        <v>22.7</v>
      </c>
      <c r="V39" s="150">
        <v>22.7</v>
      </c>
      <c r="W39" s="150">
        <v>22.7</v>
      </c>
      <c r="X39" s="150">
        <v>22.7</v>
      </c>
      <c r="Y39" s="150">
        <v>22.7</v>
      </c>
      <c r="Z39" s="150">
        <v>22.7</v>
      </c>
      <c r="AA39" s="150">
        <v>22.7</v>
      </c>
      <c r="AB39" s="150">
        <v>22.7</v>
      </c>
      <c r="AC39" s="150">
        <v>22.7</v>
      </c>
      <c r="AD39" s="150">
        <v>22.7</v>
      </c>
      <c r="AE39" s="150">
        <v>22.7</v>
      </c>
      <c r="AF39" s="150">
        <v>23.58</v>
      </c>
      <c r="AG39" s="150">
        <v>23.58</v>
      </c>
      <c r="AH39" s="150">
        <v>26.4</v>
      </c>
      <c r="AI39" s="150">
        <v>27.3</v>
      </c>
      <c r="AJ39" s="150">
        <v>28.5</v>
      </c>
      <c r="AK39" s="150">
        <v>29.74</v>
      </c>
      <c r="AL39" s="150">
        <v>29.74</v>
      </c>
      <c r="AM39" s="252"/>
    </row>
    <row r="40" spans="1:39" s="71" customFormat="1" x14ac:dyDescent="0.25">
      <c r="A40" s="70"/>
      <c r="B40" s="70"/>
      <c r="C40" s="70"/>
      <c r="D40" s="70"/>
      <c r="E40" s="70"/>
      <c r="F40" s="70"/>
      <c r="G40" s="265"/>
      <c r="H40" s="265"/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  <c r="AJ40" s="265"/>
      <c r="AK40" s="265"/>
      <c r="AL40" s="265"/>
      <c r="AM40" s="254"/>
    </row>
    <row r="41" spans="1:39" x14ac:dyDescent="0.25">
      <c r="A41" s="6" t="s">
        <v>1633</v>
      </c>
      <c r="B41" s="141" t="s">
        <v>1634</v>
      </c>
      <c r="C41" s="6" t="s">
        <v>1635</v>
      </c>
      <c r="D41" s="6"/>
      <c r="E41" s="6"/>
      <c r="F41" s="6"/>
      <c r="G41" s="50">
        <v>0.95</v>
      </c>
      <c r="H41" s="50">
        <v>0.95</v>
      </c>
      <c r="I41" s="50">
        <v>0.95</v>
      </c>
      <c r="J41" s="50">
        <v>0.95</v>
      </c>
      <c r="K41" s="50">
        <v>0.95</v>
      </c>
      <c r="L41" s="50">
        <v>0.95</v>
      </c>
      <c r="M41" s="50">
        <v>0.95</v>
      </c>
      <c r="N41" s="50">
        <v>0.95</v>
      </c>
      <c r="O41" s="50">
        <v>0.95</v>
      </c>
      <c r="P41" s="50">
        <v>0.95</v>
      </c>
      <c r="Q41" s="50">
        <v>0.95</v>
      </c>
      <c r="R41" s="50">
        <v>0.95</v>
      </c>
      <c r="S41" s="50">
        <v>0.95</v>
      </c>
      <c r="T41" s="50">
        <v>0.95</v>
      </c>
      <c r="U41" s="50">
        <v>0.95</v>
      </c>
      <c r="V41" s="50">
        <v>0.95</v>
      </c>
      <c r="W41" s="50">
        <v>0.95</v>
      </c>
      <c r="X41" s="50">
        <v>0.95</v>
      </c>
      <c r="Y41" s="50">
        <v>3.25</v>
      </c>
      <c r="Z41" s="50">
        <v>6.7</v>
      </c>
      <c r="AA41" s="50">
        <v>6.7</v>
      </c>
      <c r="AB41" s="50">
        <v>6.7</v>
      </c>
      <c r="AC41" s="50">
        <v>6.7</v>
      </c>
      <c r="AD41" s="50">
        <v>9.3000000000000007</v>
      </c>
      <c r="AE41" s="50">
        <v>9.3000000000000007</v>
      </c>
      <c r="AF41" s="50">
        <v>9.3000000000000007</v>
      </c>
      <c r="AG41" s="50">
        <v>9.3000000000000007</v>
      </c>
      <c r="AH41" s="50">
        <v>9.3000000000000007</v>
      </c>
      <c r="AI41" s="50">
        <v>9.3000000000000007</v>
      </c>
      <c r="AJ41" s="50">
        <v>9.3000000000000007</v>
      </c>
      <c r="AK41" s="50">
        <v>10.6</v>
      </c>
      <c r="AL41" s="50">
        <v>11.1</v>
      </c>
      <c r="AM41" s="252"/>
    </row>
    <row r="42" spans="1:39" s="71" customFormat="1" x14ac:dyDescent="0.25">
      <c r="A42" s="70"/>
      <c r="B42" s="70"/>
      <c r="C42" s="70"/>
      <c r="D42" s="70"/>
      <c r="E42" s="70"/>
      <c r="F42" s="70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  <c r="AJ42" s="265"/>
      <c r="AK42" s="265"/>
      <c r="AL42" s="265"/>
      <c r="AM42" s="254"/>
    </row>
    <row r="43" spans="1:39" x14ac:dyDescent="0.25">
      <c r="A43" s="6" t="s">
        <v>1636</v>
      </c>
      <c r="B43" s="6" t="s">
        <v>1637</v>
      </c>
      <c r="C43" s="6" t="s">
        <v>1638</v>
      </c>
      <c r="D43" s="6"/>
      <c r="E43" s="6"/>
      <c r="F43" s="6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50">
        <v>16.398869999999999</v>
      </c>
      <c r="T43" s="150">
        <v>16.398869999999999</v>
      </c>
      <c r="U43" s="150">
        <v>16.398869999999999</v>
      </c>
      <c r="V43" s="150">
        <v>16.398869999999999</v>
      </c>
      <c r="W43" s="150">
        <v>16.398869999999999</v>
      </c>
      <c r="X43" s="150">
        <v>16.398869999999999</v>
      </c>
      <c r="Y43" s="150">
        <v>16.398869999999999</v>
      </c>
      <c r="Z43" s="150">
        <v>16.398869999999999</v>
      </c>
      <c r="AA43" s="150">
        <v>16.398869999999999</v>
      </c>
      <c r="AB43" s="150">
        <v>16.398869999999999</v>
      </c>
      <c r="AC43" s="150">
        <v>16.398869999999999</v>
      </c>
      <c r="AD43" s="150">
        <v>16.398869999999999</v>
      </c>
      <c r="AE43" s="150">
        <v>16.398869999999999</v>
      </c>
      <c r="AF43" s="150">
        <v>16.398869999999999</v>
      </c>
      <c r="AG43" s="150">
        <v>16.398869999999999</v>
      </c>
      <c r="AH43" s="150">
        <v>16.398869999999999</v>
      </c>
      <c r="AI43" s="150">
        <v>19.16187</v>
      </c>
      <c r="AJ43" s="150">
        <v>19.16187</v>
      </c>
      <c r="AK43" s="150">
        <v>19.70187</v>
      </c>
      <c r="AL43" s="150">
        <v>19.70187</v>
      </c>
      <c r="AM43" s="252"/>
    </row>
    <row r="44" spans="1:39" s="71" customFormat="1" x14ac:dyDescent="0.25">
      <c r="A44" s="70"/>
      <c r="B44" s="70"/>
      <c r="C44" s="70"/>
      <c r="D44" s="70"/>
      <c r="E44" s="70"/>
      <c r="F44" s="70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  <c r="AJ44" s="265"/>
      <c r="AK44" s="265"/>
      <c r="AL44" s="265"/>
      <c r="AM44" s="254"/>
    </row>
    <row r="45" spans="1:39" x14ac:dyDescent="0.25">
      <c r="A45" s="6" t="s">
        <v>1639</v>
      </c>
      <c r="B45" s="6" t="s">
        <v>1640</v>
      </c>
      <c r="C45" s="6" t="s">
        <v>1641</v>
      </c>
      <c r="D45" s="6"/>
      <c r="E45" s="6"/>
      <c r="F45" s="6"/>
      <c r="G45" s="151">
        <v>0</v>
      </c>
      <c r="H45" s="151">
        <v>0</v>
      </c>
      <c r="I45" s="151">
        <v>0</v>
      </c>
      <c r="J45" s="151">
        <v>0</v>
      </c>
      <c r="K45" s="151">
        <v>0</v>
      </c>
      <c r="L45" s="151">
        <v>0</v>
      </c>
      <c r="M45" s="151">
        <v>0</v>
      </c>
      <c r="N45" s="151">
        <v>0</v>
      </c>
      <c r="O45" s="151">
        <v>0</v>
      </c>
      <c r="P45" s="151">
        <v>0</v>
      </c>
      <c r="Q45" s="150">
        <v>0</v>
      </c>
      <c r="R45" s="150">
        <v>0</v>
      </c>
      <c r="S45" s="150">
        <v>0</v>
      </c>
      <c r="T45" s="150">
        <v>0</v>
      </c>
      <c r="U45" s="150">
        <v>0</v>
      </c>
      <c r="V45" s="150">
        <v>0</v>
      </c>
      <c r="W45" s="150">
        <v>0</v>
      </c>
      <c r="X45" s="150">
        <v>0</v>
      </c>
      <c r="Y45" s="150">
        <v>0</v>
      </c>
      <c r="Z45" s="150">
        <v>0.26</v>
      </c>
      <c r="AA45" s="150">
        <v>0.26</v>
      </c>
      <c r="AB45" s="150">
        <v>0.26</v>
      </c>
      <c r="AC45" s="150">
        <v>0.26</v>
      </c>
      <c r="AD45" s="150">
        <v>0.26</v>
      </c>
      <c r="AE45" s="150">
        <v>0.42099999999999999</v>
      </c>
      <c r="AF45" s="150">
        <v>0.60099999999999998</v>
      </c>
      <c r="AG45" s="150">
        <v>0.96099999999999997</v>
      </c>
      <c r="AH45" s="150">
        <v>1.516</v>
      </c>
      <c r="AI45" s="150">
        <v>1.516</v>
      </c>
      <c r="AJ45" s="150">
        <v>1.667</v>
      </c>
      <c r="AK45" s="150">
        <v>2.2410000000000001</v>
      </c>
      <c r="AL45" s="150">
        <v>2.601</v>
      </c>
      <c r="AM45" s="252"/>
    </row>
    <row r="46" spans="1:39" s="71" customFormat="1" x14ac:dyDescent="0.25">
      <c r="A46" s="70"/>
      <c r="B46" s="70"/>
      <c r="C46" s="70"/>
      <c r="D46" s="70"/>
      <c r="E46" s="70"/>
      <c r="F46" s="70"/>
      <c r="G46" s="265"/>
      <c r="H46" s="265"/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  <c r="AJ46" s="265"/>
      <c r="AK46" s="265"/>
      <c r="AL46" s="265"/>
      <c r="AM46" s="254"/>
    </row>
    <row r="47" spans="1:39" x14ac:dyDescent="0.25">
      <c r="A47" s="6" t="s">
        <v>1642</v>
      </c>
      <c r="B47" s="6" t="s">
        <v>1643</v>
      </c>
      <c r="C47" s="6" t="s">
        <v>1644</v>
      </c>
      <c r="D47" s="6"/>
      <c r="E47" s="6"/>
      <c r="F47" s="6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50">
        <v>13.517300000000001</v>
      </c>
      <c r="Z47" s="150">
        <v>13.517300000000001</v>
      </c>
      <c r="AA47" s="150">
        <v>14.802</v>
      </c>
      <c r="AB47" s="150">
        <v>14.802</v>
      </c>
      <c r="AC47" s="150">
        <v>14.802</v>
      </c>
      <c r="AD47" s="150">
        <v>14.802</v>
      </c>
      <c r="AE47" s="150">
        <v>14.802</v>
      </c>
      <c r="AF47" s="150">
        <v>14.802</v>
      </c>
      <c r="AG47" s="150">
        <v>14.802</v>
      </c>
      <c r="AH47" s="150">
        <v>14.802</v>
      </c>
      <c r="AI47" s="150">
        <v>14.802</v>
      </c>
      <c r="AJ47" s="150">
        <v>14.802</v>
      </c>
      <c r="AK47" s="150">
        <v>14.802</v>
      </c>
      <c r="AL47" s="150">
        <v>14.802</v>
      </c>
      <c r="AM47" s="252"/>
    </row>
    <row r="48" spans="1:39" s="71" customFormat="1" x14ac:dyDescent="0.25">
      <c r="A48" s="70"/>
      <c r="B48" s="70"/>
      <c r="C48" s="70"/>
      <c r="D48" s="70"/>
      <c r="E48" s="70"/>
      <c r="F48" s="70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  <c r="AJ48" s="265"/>
      <c r="AK48" s="265"/>
      <c r="AL48" s="265"/>
      <c r="AM48" s="254"/>
    </row>
    <row r="49" spans="1:39" x14ac:dyDescent="0.25">
      <c r="A49" s="6" t="s">
        <v>1645</v>
      </c>
      <c r="B49" s="6" t="s">
        <v>1646</v>
      </c>
      <c r="C49" s="6" t="s">
        <v>1647</v>
      </c>
      <c r="D49" s="6"/>
      <c r="E49" s="6"/>
      <c r="F49" s="6"/>
      <c r="G49" s="152">
        <v>6.4880000000000004</v>
      </c>
      <c r="H49" s="152">
        <v>6.4880000000000004</v>
      </c>
      <c r="I49" s="152">
        <v>6.4880000000000004</v>
      </c>
      <c r="J49" s="152">
        <v>6.4880000000000004</v>
      </c>
      <c r="K49" s="152">
        <v>6.4880000000000004</v>
      </c>
      <c r="L49" s="150">
        <v>8.25</v>
      </c>
      <c r="M49" s="150">
        <v>6.4880000000000004</v>
      </c>
      <c r="N49" s="150">
        <v>6.4880000000000004</v>
      </c>
      <c r="O49" s="150">
        <v>6.4880000000000004</v>
      </c>
      <c r="P49" s="150">
        <v>6.4880000000000004</v>
      </c>
      <c r="Q49" s="150">
        <v>6.4880000000000004</v>
      </c>
      <c r="R49" s="150">
        <v>6.4880000000000004</v>
      </c>
      <c r="S49" s="150">
        <v>6.4880000000000004</v>
      </c>
      <c r="T49" s="150">
        <v>6.4880000000000004</v>
      </c>
      <c r="U49" s="150">
        <v>6.4880000000000004</v>
      </c>
      <c r="V49" s="150">
        <v>6.4880000000000004</v>
      </c>
      <c r="W49" s="150">
        <v>6.4880000000000004</v>
      </c>
      <c r="X49" s="150">
        <v>6.4880000000000004</v>
      </c>
      <c r="Y49" s="150">
        <v>6.4880000000000004</v>
      </c>
      <c r="Z49" s="150">
        <v>6.4880000000000004</v>
      </c>
      <c r="AA49" s="150">
        <v>6.4880000000000004</v>
      </c>
      <c r="AB49" s="150">
        <v>6.4880000000000004</v>
      </c>
      <c r="AC49" s="150">
        <v>6.4880000000000004</v>
      </c>
      <c r="AD49" s="150">
        <v>8.25</v>
      </c>
      <c r="AE49" s="150">
        <v>8.25</v>
      </c>
      <c r="AF49" s="150">
        <v>8.25</v>
      </c>
      <c r="AG49" s="150">
        <v>8.25</v>
      </c>
      <c r="AH49" s="150">
        <v>8.25</v>
      </c>
      <c r="AI49" s="150">
        <v>9.1050000000000004</v>
      </c>
      <c r="AJ49" s="150">
        <v>9.6639999999999997</v>
      </c>
      <c r="AK49" s="150">
        <v>10.199999999999999</v>
      </c>
      <c r="AL49" s="150">
        <v>10.616</v>
      </c>
      <c r="AM49" s="252"/>
    </row>
    <row r="50" spans="1:39" s="71" customFormat="1" x14ac:dyDescent="0.25">
      <c r="A50" s="70"/>
      <c r="B50" s="70"/>
      <c r="C50" s="70"/>
      <c r="D50" s="70"/>
      <c r="E50" s="70"/>
      <c r="F50" s="70"/>
      <c r="G50" s="265"/>
      <c r="H50" s="265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  <c r="AJ50" s="265"/>
      <c r="AK50" s="265"/>
      <c r="AL50" s="265"/>
      <c r="AM50" s="254"/>
    </row>
    <row r="51" spans="1:39" x14ac:dyDescent="0.25">
      <c r="A51" s="6" t="s">
        <v>1648</v>
      </c>
      <c r="B51" s="6" t="s">
        <v>1649</v>
      </c>
      <c r="C51" s="6" t="s">
        <v>1650</v>
      </c>
      <c r="D51" s="6"/>
      <c r="E51" s="6"/>
      <c r="F51" s="6"/>
      <c r="G51" s="150">
        <v>8.4499999999999993</v>
      </c>
      <c r="H51" s="150">
        <v>8.4499999999999993</v>
      </c>
      <c r="I51" s="150">
        <v>8.4499999999999993</v>
      </c>
      <c r="J51" s="150">
        <v>8.4499999999999993</v>
      </c>
      <c r="K51" s="150">
        <v>8.4499999999999993</v>
      </c>
      <c r="L51" s="150">
        <v>8.4499999999999993</v>
      </c>
      <c r="M51" s="150">
        <v>8.4499999999999993</v>
      </c>
      <c r="N51" s="150">
        <v>8.4499999999999993</v>
      </c>
      <c r="O51" s="150">
        <v>8.4499999999999993</v>
      </c>
      <c r="P51" s="150">
        <v>8.4499999999999993</v>
      </c>
      <c r="Q51" s="150">
        <v>8.4499999999999993</v>
      </c>
      <c r="R51" s="150">
        <v>8.4499999999999993</v>
      </c>
      <c r="S51" s="150">
        <v>8.4499999999999993</v>
      </c>
      <c r="T51" s="150">
        <v>8.4499999999999993</v>
      </c>
      <c r="U51" s="150">
        <v>8.4499999999999993</v>
      </c>
      <c r="V51" s="150">
        <v>8.4499999999999993</v>
      </c>
      <c r="W51" s="150">
        <v>8.4499999999999993</v>
      </c>
      <c r="X51" s="150">
        <v>8.4499999999999993</v>
      </c>
      <c r="Y51" s="150">
        <v>8.4499999999999993</v>
      </c>
      <c r="Z51" s="150">
        <v>8.4499999999999993</v>
      </c>
      <c r="AA51" s="150">
        <v>8.4499999999999993</v>
      </c>
      <c r="AB51" s="150">
        <v>8.4499999999999993</v>
      </c>
      <c r="AC51" s="150">
        <v>8.4499999999999993</v>
      </c>
      <c r="AD51" s="150">
        <v>8.4499999999999993</v>
      </c>
      <c r="AE51" s="150">
        <v>8.4499999999999993</v>
      </c>
      <c r="AF51" s="150">
        <v>8.4499999999999993</v>
      </c>
      <c r="AG51" s="150">
        <v>8.4499999999999993</v>
      </c>
      <c r="AH51" s="150">
        <v>8.4499999999999993</v>
      </c>
      <c r="AI51" s="150">
        <v>8.4499999999999993</v>
      </c>
      <c r="AJ51" s="150">
        <v>8.4499999999999993</v>
      </c>
      <c r="AK51" s="150">
        <v>8.4499999999999993</v>
      </c>
      <c r="AL51" s="150">
        <v>8.4499999999999993</v>
      </c>
      <c r="AM51" s="252"/>
    </row>
    <row r="52" spans="1:39" s="71" customFormat="1" x14ac:dyDescent="0.25">
      <c r="A52" s="70"/>
      <c r="B52" s="70"/>
      <c r="C52" s="70"/>
      <c r="D52" s="70"/>
      <c r="E52" s="70"/>
      <c r="F52" s="70"/>
      <c r="G52" s="265"/>
      <c r="H52" s="265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  <c r="AJ52" s="265"/>
      <c r="AK52" s="265"/>
      <c r="AL52" s="265"/>
      <c r="AM52" s="254"/>
    </row>
    <row r="53" spans="1:39" x14ac:dyDescent="0.25">
      <c r="A53" s="6" t="s">
        <v>1651</v>
      </c>
      <c r="B53" s="6" t="s">
        <v>1652</v>
      </c>
      <c r="C53" s="6" t="s">
        <v>1653</v>
      </c>
      <c r="D53" s="6"/>
      <c r="E53" s="6"/>
      <c r="F53" s="6"/>
      <c r="G53" s="150">
        <v>15.27</v>
      </c>
      <c r="H53" s="150">
        <v>15.27</v>
      </c>
      <c r="I53" s="150">
        <v>15.27</v>
      </c>
      <c r="J53" s="150">
        <v>15.27</v>
      </c>
      <c r="K53" s="150">
        <v>15.27</v>
      </c>
      <c r="L53" s="150">
        <v>15.27</v>
      </c>
      <c r="M53" s="150">
        <v>15.27</v>
      </c>
      <c r="N53" s="150">
        <v>15.27</v>
      </c>
      <c r="O53" s="150">
        <v>15.27</v>
      </c>
      <c r="P53" s="150">
        <v>15.27</v>
      </c>
      <c r="Q53" s="150">
        <v>15.27</v>
      </c>
      <c r="R53" s="150">
        <v>15.94</v>
      </c>
      <c r="S53" s="150">
        <v>17.14</v>
      </c>
      <c r="T53" s="150">
        <v>17.739999999999998</v>
      </c>
      <c r="U53" s="150">
        <v>17.739999999999998</v>
      </c>
      <c r="V53" s="150">
        <v>17.739999999999998</v>
      </c>
      <c r="W53" s="150">
        <v>17.739999999999998</v>
      </c>
      <c r="X53" s="150">
        <v>17.739999999999998</v>
      </c>
      <c r="Y53" s="150">
        <v>17.739999999999998</v>
      </c>
      <c r="Z53" s="150">
        <v>17.739999999999998</v>
      </c>
      <c r="AA53" s="150">
        <v>17.739999999999998</v>
      </c>
      <c r="AB53" s="150">
        <v>17.739999999999998</v>
      </c>
      <c r="AC53" s="150">
        <v>17.739999999999998</v>
      </c>
      <c r="AD53" s="150">
        <v>17.739999999999998</v>
      </c>
      <c r="AE53" s="150">
        <v>17.739999999999998</v>
      </c>
      <c r="AF53" s="150">
        <v>17.739999999999998</v>
      </c>
      <c r="AG53" s="150">
        <v>17.739999999999998</v>
      </c>
      <c r="AH53" s="150">
        <v>17.739999999999998</v>
      </c>
      <c r="AI53" s="150">
        <v>17.739999999999998</v>
      </c>
      <c r="AJ53" s="150">
        <v>17.940000000000001</v>
      </c>
      <c r="AK53" s="150">
        <v>17.940000000000001</v>
      </c>
      <c r="AL53" s="150">
        <v>17.95</v>
      </c>
      <c r="AM53" s="252"/>
    </row>
    <row r="54" spans="1:39" s="71" customFormat="1" x14ac:dyDescent="0.25">
      <c r="A54" s="70"/>
      <c r="B54" s="70"/>
      <c r="C54" s="70"/>
      <c r="D54" s="70"/>
      <c r="E54" s="70"/>
      <c r="F54" s="70"/>
      <c r="G54" s="265"/>
      <c r="H54" s="265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  <c r="AJ54" s="265"/>
      <c r="AK54" s="265"/>
      <c r="AL54" s="265"/>
      <c r="AM54" s="254"/>
    </row>
    <row r="55" spans="1:39" ht="42.75" x14ac:dyDescent="0.25">
      <c r="A55" s="6" t="s">
        <v>1654</v>
      </c>
      <c r="B55" s="6" t="s">
        <v>1655</v>
      </c>
      <c r="C55" s="6" t="s">
        <v>1786</v>
      </c>
      <c r="D55" s="6"/>
      <c r="E55" s="6"/>
      <c r="F55" s="6"/>
      <c r="G55" s="150">
        <v>15.06</v>
      </c>
      <c r="H55" s="150">
        <v>15.06</v>
      </c>
      <c r="I55" s="150">
        <v>15.06</v>
      </c>
      <c r="J55" s="150">
        <v>15.06</v>
      </c>
      <c r="K55" s="150">
        <v>15.06</v>
      </c>
      <c r="L55" s="150">
        <v>15.06</v>
      </c>
      <c r="M55" s="150">
        <v>15.06</v>
      </c>
      <c r="N55" s="150">
        <v>15.06</v>
      </c>
      <c r="O55" s="150">
        <v>15.06</v>
      </c>
      <c r="P55" s="150">
        <v>15.06</v>
      </c>
      <c r="Q55" s="150">
        <v>16.98</v>
      </c>
      <c r="R55" s="150">
        <v>16.98</v>
      </c>
      <c r="S55" s="150">
        <v>16.98</v>
      </c>
      <c r="T55" s="150">
        <v>16.98</v>
      </c>
      <c r="U55" s="150">
        <v>16.98</v>
      </c>
      <c r="V55" s="150">
        <v>16.98</v>
      </c>
      <c r="W55" s="150">
        <v>16.98</v>
      </c>
      <c r="X55" s="150">
        <v>16.98</v>
      </c>
      <c r="Y55" s="150">
        <v>16.98</v>
      </c>
      <c r="Z55" s="150">
        <v>20.55</v>
      </c>
      <c r="AA55" s="150">
        <v>21.05</v>
      </c>
      <c r="AB55" s="150">
        <v>22.56</v>
      </c>
      <c r="AC55" s="150">
        <v>22.56</v>
      </c>
      <c r="AD55" s="150">
        <v>23.03</v>
      </c>
      <c r="AE55" s="150">
        <v>23.03</v>
      </c>
      <c r="AF55" s="150">
        <v>23.03</v>
      </c>
      <c r="AG55" s="150">
        <v>23.03</v>
      </c>
      <c r="AH55" s="150">
        <v>23.03</v>
      </c>
      <c r="AI55" s="150">
        <v>23.03</v>
      </c>
      <c r="AJ55" s="150">
        <v>23.03</v>
      </c>
      <c r="AK55" s="150">
        <v>23.03</v>
      </c>
      <c r="AL55" s="150">
        <v>26.03</v>
      </c>
      <c r="AM55" s="252"/>
    </row>
    <row r="56" spans="1:39" s="71" customFormat="1" x14ac:dyDescent="0.25">
      <c r="A56" s="70"/>
      <c r="B56" s="70"/>
      <c r="C56" s="70"/>
      <c r="D56" s="70"/>
      <c r="E56" s="70"/>
      <c r="F56" s="70"/>
      <c r="G56" s="265"/>
      <c r="H56" s="265"/>
      <c r="I56" s="265"/>
      <c r="J56" s="265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  <c r="AG56" s="265"/>
      <c r="AH56" s="265"/>
      <c r="AI56" s="265"/>
      <c r="AJ56" s="265"/>
      <c r="AK56" s="265"/>
      <c r="AL56" s="265"/>
      <c r="AM56" s="254"/>
    </row>
    <row r="57" spans="1:39" x14ac:dyDescent="0.25">
      <c r="A57" s="6" t="s">
        <v>1656</v>
      </c>
      <c r="B57" s="6" t="s">
        <v>1657</v>
      </c>
      <c r="C57" s="6" t="s">
        <v>1658</v>
      </c>
      <c r="D57" s="6"/>
      <c r="E57" s="6"/>
      <c r="F57" s="133"/>
      <c r="G57" s="150" t="s">
        <v>1775</v>
      </c>
      <c r="H57" s="150">
        <v>74.150000000000006</v>
      </c>
      <c r="I57" s="150">
        <v>74.150000000000006</v>
      </c>
      <c r="J57" s="150">
        <v>74.150000000000006</v>
      </c>
      <c r="K57" s="150">
        <v>74.150000000000006</v>
      </c>
      <c r="L57" s="150">
        <v>74.150000000000006</v>
      </c>
      <c r="M57" s="150">
        <v>74.150000000000006</v>
      </c>
      <c r="N57" s="150">
        <v>76.25</v>
      </c>
      <c r="O57" s="150">
        <v>79.040000000000006</v>
      </c>
      <c r="P57" s="150">
        <v>83.7</v>
      </c>
      <c r="Q57" s="150">
        <v>88.8</v>
      </c>
      <c r="R57" s="150">
        <v>94.7</v>
      </c>
      <c r="S57" s="150">
        <v>99.2</v>
      </c>
      <c r="T57" s="150">
        <v>104.7</v>
      </c>
      <c r="U57" s="150">
        <v>107.3</v>
      </c>
      <c r="V57" s="150">
        <v>111.7</v>
      </c>
      <c r="W57" s="150">
        <v>117.1</v>
      </c>
      <c r="X57" s="150">
        <v>119.6</v>
      </c>
      <c r="Y57" s="150">
        <v>123.2</v>
      </c>
      <c r="Z57" s="150">
        <v>127.3</v>
      </c>
      <c r="AA57" s="150">
        <v>130.5</v>
      </c>
      <c r="AB57" s="150">
        <v>132.30000000000001</v>
      </c>
      <c r="AC57" s="150">
        <v>134.1</v>
      </c>
      <c r="AD57" s="150">
        <v>136.4</v>
      </c>
      <c r="AE57" s="150">
        <v>137.12</v>
      </c>
      <c r="AF57" s="150">
        <v>144.77000000000001</v>
      </c>
      <c r="AG57" s="150">
        <v>146.5</v>
      </c>
      <c r="AH57" s="150">
        <v>148.69999999999999</v>
      </c>
      <c r="AI57" s="150">
        <v>150.15</v>
      </c>
      <c r="AJ57" s="150">
        <v>152.6</v>
      </c>
      <c r="AK57" s="150">
        <v>153.63999999999999</v>
      </c>
      <c r="AL57" s="150">
        <v>163.13999999999999</v>
      </c>
      <c r="AM57" s="252"/>
    </row>
    <row r="58" spans="1:39" s="71" customFormat="1" x14ac:dyDescent="0.25">
      <c r="A58" s="70"/>
      <c r="B58" s="70"/>
      <c r="C58" s="70"/>
      <c r="D58" s="70"/>
      <c r="E58" s="70"/>
      <c r="F58" s="70"/>
      <c r="G58" s="265"/>
      <c r="H58" s="265"/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  <c r="AJ58" s="265"/>
      <c r="AK58" s="265"/>
      <c r="AL58" s="265"/>
      <c r="AM58" s="254"/>
    </row>
    <row r="59" spans="1:39" x14ac:dyDescent="0.25">
      <c r="A59" s="6" t="s">
        <v>1659</v>
      </c>
      <c r="B59" s="6" t="s">
        <v>1660</v>
      </c>
      <c r="C59" s="6" t="s">
        <v>1661</v>
      </c>
      <c r="D59" s="6"/>
      <c r="E59" s="6"/>
      <c r="F59" s="6"/>
      <c r="G59" s="288"/>
      <c r="H59" s="288"/>
      <c r="I59" s="288"/>
      <c r="J59" s="288"/>
      <c r="K59" s="288"/>
      <c r="L59" s="288"/>
      <c r="M59" s="150">
        <v>2.0569999999999999</v>
      </c>
      <c r="N59" s="150">
        <v>2.907</v>
      </c>
      <c r="O59" s="150">
        <v>3.6869999999999998</v>
      </c>
      <c r="P59" s="150">
        <v>3.6869999999999998</v>
      </c>
      <c r="Q59" s="150">
        <v>3.6869999999999998</v>
      </c>
      <c r="R59" s="150">
        <v>3.927</v>
      </c>
      <c r="S59" s="150">
        <v>6.6269999999999998</v>
      </c>
      <c r="T59" s="150">
        <v>6.6269999999999998</v>
      </c>
      <c r="U59" s="150">
        <v>7.6269999999999998</v>
      </c>
      <c r="V59" s="150">
        <v>7.6269999999999998</v>
      </c>
      <c r="W59" s="150">
        <v>7.6269999999999998</v>
      </c>
      <c r="X59" s="150">
        <v>7.6269999999999998</v>
      </c>
      <c r="Y59" s="150">
        <v>7.6269999999999998</v>
      </c>
      <c r="Z59" s="150">
        <v>7.6269999999999998</v>
      </c>
      <c r="AA59" s="150">
        <v>7.6269999999999998</v>
      </c>
      <c r="AB59" s="150">
        <v>7.6269999999999998</v>
      </c>
      <c r="AC59" s="150">
        <v>7.6269999999999998</v>
      </c>
      <c r="AD59" s="150">
        <v>7.6269999999999998</v>
      </c>
      <c r="AE59" s="150">
        <v>7.6269999999999998</v>
      </c>
      <c r="AF59" s="150">
        <v>8.077</v>
      </c>
      <c r="AG59" s="150">
        <v>8.4770000000000003</v>
      </c>
      <c r="AH59" s="150">
        <v>8.4770000000000003</v>
      </c>
      <c r="AI59" s="150">
        <v>10.276999999999999</v>
      </c>
      <c r="AJ59" s="150">
        <v>10.276999999999999</v>
      </c>
      <c r="AK59" s="150">
        <v>10.537000000000001</v>
      </c>
      <c r="AL59" s="150">
        <v>11.737</v>
      </c>
      <c r="AM59" s="252"/>
    </row>
    <row r="60" spans="1:39" s="71" customFormat="1" x14ac:dyDescent="0.25">
      <c r="A60" s="70"/>
      <c r="B60" s="70"/>
      <c r="C60" s="70"/>
      <c r="D60" s="70"/>
      <c r="E60" s="70"/>
      <c r="F60" s="70"/>
      <c r="G60" s="265"/>
      <c r="H60" s="265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  <c r="AJ60" s="265"/>
      <c r="AK60" s="265"/>
      <c r="AL60" s="265"/>
      <c r="AM60" s="254"/>
    </row>
    <row r="61" spans="1:39" x14ac:dyDescent="0.25">
      <c r="A61" s="6" t="s">
        <v>1662</v>
      </c>
      <c r="B61" s="6" t="s">
        <v>1663</v>
      </c>
      <c r="C61" s="6" t="s">
        <v>1664</v>
      </c>
      <c r="D61" s="6"/>
      <c r="E61" s="6"/>
      <c r="F61" s="6"/>
      <c r="G61" s="288"/>
      <c r="H61" s="288"/>
      <c r="I61" s="288"/>
      <c r="J61" s="288"/>
      <c r="K61" s="288"/>
      <c r="L61" s="288"/>
      <c r="M61" s="288"/>
      <c r="N61" s="288"/>
      <c r="O61" s="288"/>
      <c r="P61" s="288"/>
      <c r="Q61" s="288"/>
      <c r="R61" s="288"/>
      <c r="S61" s="288"/>
      <c r="T61" s="288"/>
      <c r="U61" s="288"/>
      <c r="V61" s="288"/>
      <c r="W61" s="288"/>
      <c r="X61" s="288"/>
      <c r="Y61" s="288"/>
      <c r="Z61" s="288"/>
      <c r="AA61" s="288"/>
      <c r="AB61" s="288"/>
      <c r="AC61" s="288"/>
      <c r="AD61" s="288"/>
      <c r="AE61" s="288"/>
      <c r="AF61" s="288"/>
      <c r="AG61" s="288"/>
      <c r="AH61" s="288"/>
      <c r="AI61" s="288"/>
      <c r="AJ61" s="288"/>
      <c r="AK61" s="288"/>
      <c r="AL61" s="150" t="s">
        <v>1703</v>
      </c>
      <c r="AM61" s="252"/>
    </row>
    <row r="62" spans="1:39" s="71" customFormat="1" x14ac:dyDescent="0.25">
      <c r="A62" s="70"/>
      <c r="B62" s="70"/>
      <c r="C62" s="70"/>
      <c r="D62" s="70"/>
      <c r="E62" s="70"/>
      <c r="F62" s="70"/>
      <c r="G62" s="265"/>
      <c r="H62" s="265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  <c r="AJ62" s="265"/>
      <c r="AK62" s="265"/>
      <c r="AL62" s="265"/>
      <c r="AM62" s="254"/>
    </row>
    <row r="63" spans="1:39" x14ac:dyDescent="0.25">
      <c r="A63" s="6" t="s">
        <v>1665</v>
      </c>
      <c r="B63" s="6" t="s">
        <v>1666</v>
      </c>
      <c r="C63" s="6" t="s">
        <v>1667</v>
      </c>
      <c r="D63" s="6"/>
      <c r="E63" s="6"/>
      <c r="F63" s="6"/>
      <c r="G63" s="150">
        <v>112.134</v>
      </c>
      <c r="H63" s="150">
        <v>112.134</v>
      </c>
      <c r="I63" s="150">
        <v>112.134</v>
      </c>
      <c r="J63" s="150">
        <v>112.134</v>
      </c>
      <c r="K63" s="150">
        <v>112.134</v>
      </c>
      <c r="L63" s="150">
        <v>112.134</v>
      </c>
      <c r="M63" s="150">
        <v>112.134</v>
      </c>
      <c r="N63" s="150">
        <v>112.134</v>
      </c>
      <c r="O63" s="150">
        <v>112.134</v>
      </c>
      <c r="P63" s="150">
        <v>112.134</v>
      </c>
      <c r="Q63" s="150">
        <v>112.134</v>
      </c>
      <c r="R63" s="150">
        <v>112.134</v>
      </c>
      <c r="S63" s="150">
        <v>112.134</v>
      </c>
      <c r="T63" s="150">
        <v>112.134</v>
      </c>
      <c r="U63" s="150">
        <v>112.134</v>
      </c>
      <c r="V63" s="150">
        <v>112.134</v>
      </c>
      <c r="W63" s="150">
        <v>112.134</v>
      </c>
      <c r="X63" s="150">
        <v>112.134</v>
      </c>
      <c r="Y63" s="150">
        <v>112.134</v>
      </c>
      <c r="Z63" s="150">
        <v>112.134</v>
      </c>
      <c r="AA63" s="150">
        <v>112.535</v>
      </c>
      <c r="AB63" s="150">
        <v>114.64</v>
      </c>
      <c r="AC63" s="150">
        <v>115.685</v>
      </c>
      <c r="AD63" s="150">
        <v>116.03</v>
      </c>
      <c r="AE63" s="150">
        <v>116.43</v>
      </c>
      <c r="AF63" s="150">
        <v>116.83</v>
      </c>
      <c r="AG63" s="150">
        <v>117.38</v>
      </c>
      <c r="AH63" s="150">
        <v>117.88</v>
      </c>
      <c r="AI63" s="150">
        <v>118.08</v>
      </c>
      <c r="AJ63" s="150">
        <v>118.53</v>
      </c>
      <c r="AK63" s="150">
        <v>119.38</v>
      </c>
      <c r="AL63" s="150">
        <v>120.38</v>
      </c>
      <c r="AM63" s="252"/>
    </row>
    <row r="64" spans="1:39" s="71" customFormat="1" x14ac:dyDescent="0.25">
      <c r="A64" s="70"/>
      <c r="B64" s="70"/>
      <c r="C64" s="70"/>
      <c r="D64" s="70"/>
      <c r="E64" s="70"/>
      <c r="F64" s="70"/>
      <c r="G64" s="265"/>
      <c r="H64" s="265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  <c r="AJ64" s="265"/>
      <c r="AK64" s="265"/>
      <c r="AL64" s="265"/>
      <c r="AM64" s="254"/>
    </row>
    <row r="65" spans="1:39" x14ac:dyDescent="0.25">
      <c r="A65" s="6" t="s">
        <v>1668</v>
      </c>
      <c r="B65" s="6" t="s">
        <v>1669</v>
      </c>
      <c r="C65" s="6" t="s">
        <v>1670</v>
      </c>
      <c r="D65" s="6"/>
      <c r="E65" s="6"/>
      <c r="F65" s="6"/>
      <c r="G65" s="288"/>
      <c r="H65" s="288"/>
      <c r="I65" s="288"/>
      <c r="J65" s="288"/>
      <c r="K65" s="288"/>
      <c r="L65" s="288"/>
      <c r="M65" s="288"/>
      <c r="N65" s="150">
        <v>37.5</v>
      </c>
      <c r="O65" s="150">
        <v>38.1</v>
      </c>
      <c r="P65" s="150">
        <v>39.200000000000003</v>
      </c>
      <c r="Q65" s="150">
        <v>39.200000000000003</v>
      </c>
      <c r="R65" s="150">
        <v>40.799999999999997</v>
      </c>
      <c r="S65" s="150">
        <v>41.1</v>
      </c>
      <c r="T65" s="150">
        <v>41.9</v>
      </c>
      <c r="U65" s="150">
        <v>42.5</v>
      </c>
      <c r="V65" s="150">
        <v>44.5</v>
      </c>
      <c r="W65" s="150">
        <v>45.3</v>
      </c>
      <c r="X65" s="150">
        <v>45.3</v>
      </c>
      <c r="Y65" s="150">
        <v>46</v>
      </c>
      <c r="Z65" s="150">
        <v>46</v>
      </c>
      <c r="AA65" s="150">
        <v>47.2</v>
      </c>
      <c r="AB65" s="150">
        <v>48.2</v>
      </c>
      <c r="AC65" s="150">
        <v>48.2</v>
      </c>
      <c r="AD65" s="150">
        <v>49</v>
      </c>
      <c r="AE65" s="150">
        <v>49.5</v>
      </c>
      <c r="AF65" s="150">
        <v>49.5</v>
      </c>
      <c r="AG65" s="150">
        <v>49.8</v>
      </c>
      <c r="AH65" s="150">
        <v>49.8</v>
      </c>
      <c r="AI65" s="150">
        <v>49.8</v>
      </c>
      <c r="AJ65" s="150">
        <v>50.2</v>
      </c>
      <c r="AK65" s="150">
        <v>50.2</v>
      </c>
      <c r="AL65" s="150">
        <v>50.7</v>
      </c>
      <c r="AM65" s="252"/>
    </row>
    <row r="66" spans="1:39" x14ac:dyDescent="0.25">
      <c r="G66" s="155">
        <f>SUM(G2:G65)</f>
        <v>252.57824999999997</v>
      </c>
      <c r="H66" s="155">
        <f t="shared" ref="H66:AM66" si="0">SUM(H2:H65)</f>
        <v>326.72825</v>
      </c>
      <c r="I66" s="155">
        <f t="shared" si="0"/>
        <v>326.72825</v>
      </c>
      <c r="J66" s="155">
        <f t="shared" si="0"/>
        <v>326.72825</v>
      </c>
      <c r="K66" s="155">
        <f t="shared" si="0"/>
        <v>326.72825</v>
      </c>
      <c r="L66" s="155">
        <f t="shared" si="0"/>
        <v>330.69024999999999</v>
      </c>
      <c r="M66" s="155">
        <f t="shared" si="0"/>
        <v>346.83525000000003</v>
      </c>
      <c r="N66" s="155">
        <f t="shared" si="0"/>
        <v>389.30425000000002</v>
      </c>
      <c r="O66" s="155">
        <f t="shared" si="0"/>
        <v>395.27425000000005</v>
      </c>
      <c r="P66" s="155">
        <f t="shared" si="0"/>
        <v>402.23425000000003</v>
      </c>
      <c r="Q66" s="155">
        <f t="shared" si="0"/>
        <v>417.18425000000002</v>
      </c>
      <c r="R66" s="155">
        <f t="shared" si="0"/>
        <v>430.86953</v>
      </c>
      <c r="S66" s="155">
        <f t="shared" si="0"/>
        <v>465.21115000000003</v>
      </c>
      <c r="T66" s="155">
        <f t="shared" si="0"/>
        <v>476.49114999999995</v>
      </c>
      <c r="U66" s="155">
        <f t="shared" si="0"/>
        <v>484.05315000000002</v>
      </c>
      <c r="V66" s="155">
        <f t="shared" si="0"/>
        <v>492.39136999999999</v>
      </c>
      <c r="W66" s="155">
        <f t="shared" si="0"/>
        <v>504.04336999999998</v>
      </c>
      <c r="X66" s="155">
        <f t="shared" si="0"/>
        <v>511.22136999999998</v>
      </c>
      <c r="Y66" s="155">
        <f t="shared" si="0"/>
        <v>542.43667000000005</v>
      </c>
      <c r="Z66" s="155">
        <f t="shared" si="0"/>
        <v>559.47266999999999</v>
      </c>
      <c r="AA66" s="155">
        <f t="shared" si="0"/>
        <v>622.03237000000001</v>
      </c>
      <c r="AB66" s="155">
        <f t="shared" si="0"/>
        <v>639.92735000000005</v>
      </c>
      <c r="AC66" s="155">
        <f t="shared" si="0"/>
        <v>652.85135000000002</v>
      </c>
      <c r="AD66" s="155">
        <f t="shared" si="0"/>
        <v>667.49035000000003</v>
      </c>
      <c r="AE66" s="155">
        <f t="shared" si="0"/>
        <v>675.58135000000004</v>
      </c>
      <c r="AF66" s="155">
        <f t="shared" si="0"/>
        <v>691.31135000000006</v>
      </c>
      <c r="AG66" s="155">
        <f t="shared" si="0"/>
        <v>698.97034999999994</v>
      </c>
      <c r="AH66" s="155">
        <f t="shared" si="0"/>
        <v>707.08635000000004</v>
      </c>
      <c r="AI66" s="155">
        <f t="shared" si="0"/>
        <v>720.33435000000009</v>
      </c>
      <c r="AJ66" s="155">
        <f t="shared" si="0"/>
        <v>736.08335000000011</v>
      </c>
      <c r="AK66" s="155">
        <f t="shared" si="0"/>
        <v>748.90835000000004</v>
      </c>
      <c r="AL66" s="155">
        <f t="shared" si="0"/>
        <v>777.83235000000002</v>
      </c>
      <c r="AM66" s="155">
        <f t="shared" si="0"/>
        <v>15.6</v>
      </c>
    </row>
    <row r="67" spans="1:39" x14ac:dyDescent="0.25"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</row>
    <row r="69" spans="1:39" x14ac:dyDescent="0.25">
      <c r="A69" s="38" t="s">
        <v>1834</v>
      </c>
      <c r="B69" s="36" t="s">
        <v>1677</v>
      </c>
    </row>
    <row r="70" spans="1:39" x14ac:dyDescent="0.25">
      <c r="A70" s="49"/>
      <c r="B70" s="36"/>
    </row>
    <row r="71" spans="1:39" x14ac:dyDescent="0.25">
      <c r="A71" s="10" t="s">
        <v>1835</v>
      </c>
      <c r="B71" s="36" t="s">
        <v>1672</v>
      </c>
    </row>
    <row r="72" spans="1:39" x14ac:dyDescent="0.25">
      <c r="A72" s="49"/>
      <c r="B72" s="36"/>
    </row>
    <row r="73" spans="1:39" x14ac:dyDescent="0.25">
      <c r="A73" s="39" t="s">
        <v>1836</v>
      </c>
      <c r="B73" s="36" t="s">
        <v>1673</v>
      </c>
    </row>
  </sheetData>
  <hyperlinks>
    <hyperlink ref="C13" r:id="rId1" display="http://www.bojaci.hr/kontakt.php#" xr:uid="{00000000-0004-0000-1000-000000000000}"/>
    <hyperlink ref="B5" r:id="rId2" xr:uid="{00000000-0004-0000-1000-000001000000}"/>
    <hyperlink ref="B11" r:id="rId3" xr:uid="{00000000-0004-0000-1000-000002000000}"/>
    <hyperlink ref="B13" r:id="rId4" xr:uid="{00000000-0004-0000-1000-000003000000}"/>
    <hyperlink ref="B17" r:id="rId5" xr:uid="{00000000-0004-0000-1000-000004000000}"/>
    <hyperlink ref="B19" r:id="rId6" xr:uid="{00000000-0004-0000-1000-000005000000}"/>
    <hyperlink ref="B23" r:id="rId7" xr:uid="{00000000-0004-0000-1000-000006000000}"/>
    <hyperlink ref="B27" r:id="rId8" xr:uid="{00000000-0004-0000-1000-000007000000}"/>
    <hyperlink ref="B29" r:id="rId9" xr:uid="{00000000-0004-0000-1000-000008000000}"/>
    <hyperlink ref="B35" r:id="rId10" xr:uid="{00000000-0004-0000-1000-000009000000}"/>
    <hyperlink ref="B37" r:id="rId11" xr:uid="{00000000-0004-0000-1000-00000A000000}"/>
    <hyperlink ref="B41" r:id="rId12" xr:uid="{00000000-0004-0000-1000-00000B000000}"/>
    <hyperlink ref="B45" r:id="rId13" xr:uid="{00000000-0004-0000-1000-00000C000000}"/>
    <hyperlink ref="B51" r:id="rId14" xr:uid="{00000000-0004-0000-1000-00000D000000}"/>
    <hyperlink ref="B55" r:id="rId15" xr:uid="{00000000-0004-0000-1000-00000E000000}"/>
    <hyperlink ref="B57" r:id="rId16" xr:uid="{00000000-0004-0000-1000-00000F000000}"/>
  </hyperlinks>
  <pageMargins left="0.7" right="0.7" top="0.75" bottom="0.75" header="0.3" footer="0.3"/>
  <pageSetup paperSize="9" orientation="portrait" r:id="rId17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M129"/>
  <sheetViews>
    <sheetView topLeftCell="A80" zoomScale="85" zoomScaleNormal="85" workbookViewId="0">
      <selection activeCell="A116" sqref="A116:A120"/>
    </sheetView>
  </sheetViews>
  <sheetFormatPr defaultRowHeight="14.25" x14ac:dyDescent="0.25"/>
  <cols>
    <col min="1" max="1" width="35.42578125" customWidth="1"/>
    <col min="2" max="2" width="37" hidden="1" customWidth="1"/>
    <col min="3" max="4" width="21.85546875" hidden="1" customWidth="1"/>
    <col min="5" max="5" width="9.140625" hidden="1" customWidth="1"/>
    <col min="6" max="6" width="19.7109375" hidden="1" customWidth="1"/>
  </cols>
  <sheetData>
    <row r="1" spans="1:39" s="71" customFormat="1" ht="34.5" x14ac:dyDescent="0.25">
      <c r="A1" s="76" t="s">
        <v>19</v>
      </c>
      <c r="B1" s="79" t="s">
        <v>65</v>
      </c>
      <c r="C1" s="79" t="str">
        <f>'[2]Primorsko-goranska žup_JLS'!$C$1</f>
        <v>telefon</v>
      </c>
      <c r="D1" s="79" t="s">
        <v>0</v>
      </c>
      <c r="E1" s="89" t="s">
        <v>1</v>
      </c>
      <c r="F1" s="89" t="s">
        <v>2</v>
      </c>
      <c r="G1" s="90" t="s">
        <v>458</v>
      </c>
      <c r="H1" s="90" t="s">
        <v>459</v>
      </c>
      <c r="I1" s="90" t="s">
        <v>460</v>
      </c>
      <c r="J1" s="90" t="s">
        <v>461</v>
      </c>
      <c r="K1" s="90" t="s">
        <v>462</v>
      </c>
      <c r="L1" s="90" t="s">
        <v>463</v>
      </c>
      <c r="M1" s="90" t="s">
        <v>464</v>
      </c>
      <c r="N1" s="90" t="s">
        <v>465</v>
      </c>
      <c r="O1" s="90" t="s">
        <v>466</v>
      </c>
      <c r="P1" s="90" t="s">
        <v>467</v>
      </c>
      <c r="Q1" s="90" t="s">
        <v>468</v>
      </c>
      <c r="R1" s="90" t="s">
        <v>469</v>
      </c>
      <c r="S1" s="90" t="s">
        <v>470</v>
      </c>
      <c r="T1" s="90" t="s">
        <v>471</v>
      </c>
      <c r="U1" s="90" t="s">
        <v>472</v>
      </c>
      <c r="V1" s="90" t="s">
        <v>473</v>
      </c>
      <c r="W1" s="90" t="s">
        <v>474</v>
      </c>
      <c r="X1" s="90" t="s">
        <v>475</v>
      </c>
      <c r="Y1" s="90" t="s">
        <v>476</v>
      </c>
      <c r="Z1" s="90" t="s">
        <v>477</v>
      </c>
      <c r="AA1" s="90" t="s">
        <v>478</v>
      </c>
      <c r="AB1" s="90" t="s">
        <v>479</v>
      </c>
      <c r="AC1" s="90" t="s">
        <v>480</v>
      </c>
      <c r="AD1" s="90" t="s">
        <v>481</v>
      </c>
      <c r="AE1" s="90" t="s">
        <v>482</v>
      </c>
      <c r="AF1" s="90" t="s">
        <v>483</v>
      </c>
      <c r="AG1" s="90" t="s">
        <v>484</v>
      </c>
      <c r="AH1" s="90" t="s">
        <v>485</v>
      </c>
      <c r="AI1" s="90" t="s">
        <v>486</v>
      </c>
      <c r="AJ1" s="90" t="s">
        <v>487</v>
      </c>
      <c r="AK1" s="90" t="s">
        <v>488</v>
      </c>
      <c r="AL1" s="90" t="s">
        <v>489</v>
      </c>
      <c r="AM1" s="90" t="s">
        <v>1686</v>
      </c>
    </row>
    <row r="2" spans="1:39" s="71" customFormat="1" x14ac:dyDescent="0.25">
      <c r="A2" s="70"/>
      <c r="B2" s="70"/>
      <c r="C2" s="70"/>
      <c r="D2" s="70"/>
      <c r="E2" s="70"/>
      <c r="F2" s="70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6"/>
      <c r="AM2" s="254"/>
    </row>
    <row r="3" spans="1:39" s="60" customFormat="1" x14ac:dyDescent="0.25">
      <c r="A3" s="59"/>
      <c r="B3" s="59"/>
      <c r="C3" s="59"/>
      <c r="D3" s="59"/>
      <c r="E3" s="59"/>
      <c r="F3" s="59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3"/>
      <c r="AJ3" s="263"/>
      <c r="AK3" s="263"/>
      <c r="AL3" s="264"/>
      <c r="AM3" s="255"/>
    </row>
    <row r="4" spans="1:39" s="71" customFormat="1" x14ac:dyDescent="0.25">
      <c r="A4" s="70"/>
      <c r="B4" s="70"/>
      <c r="C4" s="70"/>
      <c r="D4" s="70"/>
      <c r="E4" s="70"/>
      <c r="F4" s="70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6"/>
      <c r="AM4" s="254"/>
    </row>
    <row r="5" spans="1:39" x14ac:dyDescent="0.25">
      <c r="A5" s="6" t="s">
        <v>1423</v>
      </c>
      <c r="B5" s="6" t="s">
        <v>1424</v>
      </c>
      <c r="C5" s="6" t="s">
        <v>1425</v>
      </c>
      <c r="D5" s="6"/>
      <c r="E5" s="6"/>
      <c r="F5" s="6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79">
        <v>31.73</v>
      </c>
      <c r="AM5" s="252"/>
    </row>
    <row r="6" spans="1:39" s="71" customFormat="1" x14ac:dyDescent="0.25">
      <c r="A6" s="70"/>
      <c r="B6" s="70"/>
      <c r="C6" s="70"/>
      <c r="D6" s="70"/>
      <c r="E6" s="70"/>
      <c r="F6" s="70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6"/>
      <c r="AM6" s="254"/>
    </row>
    <row r="7" spans="1:39" x14ac:dyDescent="0.25">
      <c r="A7" s="1" t="s">
        <v>1426</v>
      </c>
      <c r="B7" s="3" t="s">
        <v>1427</v>
      </c>
      <c r="C7" s="1" t="s">
        <v>1428</v>
      </c>
      <c r="D7" s="1"/>
      <c r="E7" s="1"/>
      <c r="F7" s="1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  <c r="AH7" s="285"/>
      <c r="AI7" s="285"/>
      <c r="AJ7" s="285"/>
      <c r="AK7" s="285"/>
      <c r="AL7" s="286"/>
      <c r="AM7" s="252"/>
    </row>
    <row r="8" spans="1:39" s="71" customFormat="1" x14ac:dyDescent="0.25">
      <c r="A8" s="70"/>
      <c r="B8" s="70"/>
      <c r="C8" s="70"/>
      <c r="D8" s="70"/>
      <c r="E8" s="70"/>
      <c r="F8" s="70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6"/>
      <c r="AM8" s="254"/>
    </row>
    <row r="9" spans="1:39" x14ac:dyDescent="0.25">
      <c r="A9" s="6" t="s">
        <v>1429</v>
      </c>
      <c r="B9" s="6" t="s">
        <v>1430</v>
      </c>
      <c r="C9" s="6" t="s">
        <v>1431</v>
      </c>
      <c r="D9" s="6"/>
      <c r="E9" s="6"/>
      <c r="F9" s="6"/>
      <c r="G9" s="150">
        <v>30</v>
      </c>
      <c r="H9" s="150">
        <v>30</v>
      </c>
      <c r="I9" s="150">
        <v>30</v>
      </c>
      <c r="J9" s="150">
        <v>30</v>
      </c>
      <c r="K9" s="150">
        <v>30</v>
      </c>
      <c r="L9" s="150">
        <v>30</v>
      </c>
      <c r="M9" s="150">
        <v>30</v>
      </c>
      <c r="N9" s="150">
        <v>30</v>
      </c>
      <c r="O9" s="150">
        <v>30</v>
      </c>
      <c r="P9" s="150">
        <v>30</v>
      </c>
      <c r="Q9" s="150">
        <v>30</v>
      </c>
      <c r="R9" s="150">
        <v>30</v>
      </c>
      <c r="S9" s="150">
        <v>30</v>
      </c>
      <c r="T9" s="150">
        <v>30</v>
      </c>
      <c r="U9" s="150">
        <v>30</v>
      </c>
      <c r="V9" s="150">
        <v>30</v>
      </c>
      <c r="W9" s="150">
        <v>30</v>
      </c>
      <c r="X9" s="150">
        <v>30</v>
      </c>
      <c r="Y9" s="150">
        <v>30</v>
      </c>
      <c r="Z9" s="150">
        <v>30</v>
      </c>
      <c r="AA9" s="150">
        <v>30</v>
      </c>
      <c r="AB9" s="150">
        <v>30</v>
      </c>
      <c r="AC9" s="150">
        <v>30</v>
      </c>
      <c r="AD9" s="150">
        <v>30</v>
      </c>
      <c r="AE9" s="150">
        <v>30</v>
      </c>
      <c r="AF9" s="150">
        <v>30</v>
      </c>
      <c r="AG9" s="150">
        <v>30</v>
      </c>
      <c r="AH9" s="150">
        <v>30</v>
      </c>
      <c r="AI9" s="150">
        <v>30</v>
      </c>
      <c r="AJ9" s="150">
        <v>30</v>
      </c>
      <c r="AK9" s="150">
        <v>30</v>
      </c>
      <c r="AL9" s="179">
        <v>30</v>
      </c>
      <c r="AM9" s="252"/>
    </row>
    <row r="10" spans="1:39" s="71" customFormat="1" x14ac:dyDescent="0.25">
      <c r="A10" s="70"/>
      <c r="B10" s="70"/>
      <c r="C10" s="70"/>
      <c r="D10" s="70"/>
      <c r="E10" s="70"/>
      <c r="F10" s="70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6"/>
      <c r="AM10" s="254"/>
    </row>
    <row r="11" spans="1:39" x14ac:dyDescent="0.25">
      <c r="A11" s="6" t="s">
        <v>1432</v>
      </c>
      <c r="B11" s="141" t="s">
        <v>1433</v>
      </c>
      <c r="C11" s="6" t="s">
        <v>1434</v>
      </c>
      <c r="D11" s="1"/>
      <c r="E11" s="6"/>
      <c r="F11" s="6"/>
      <c r="G11" s="289">
        <v>2</v>
      </c>
      <c r="H11" s="289">
        <v>2</v>
      </c>
      <c r="I11" s="289">
        <v>2</v>
      </c>
      <c r="J11" s="289">
        <v>2</v>
      </c>
      <c r="K11" s="289">
        <v>2.35</v>
      </c>
      <c r="L11" s="289">
        <v>2.89</v>
      </c>
      <c r="M11" s="289">
        <v>3.21</v>
      </c>
      <c r="N11" s="289">
        <v>4.03</v>
      </c>
      <c r="O11" s="289">
        <v>5.7</v>
      </c>
      <c r="P11" s="289">
        <v>8.01</v>
      </c>
      <c r="Q11" s="289">
        <v>9.43</v>
      </c>
      <c r="R11" s="289">
        <v>11.95</v>
      </c>
      <c r="S11" s="289">
        <v>13.91</v>
      </c>
      <c r="T11" s="289">
        <v>15.63</v>
      </c>
      <c r="U11" s="289">
        <v>19.260000000000002</v>
      </c>
      <c r="V11" s="289">
        <v>20.64</v>
      </c>
      <c r="W11" s="289">
        <v>24.43</v>
      </c>
      <c r="X11" s="289">
        <v>25.93</v>
      </c>
      <c r="Y11" s="289">
        <v>30.87</v>
      </c>
      <c r="Z11" s="289">
        <v>32.54</v>
      </c>
      <c r="AA11" s="289">
        <v>34.29</v>
      </c>
      <c r="AB11" s="289">
        <v>38.26</v>
      </c>
      <c r="AC11" s="289">
        <v>39.9</v>
      </c>
      <c r="AD11" s="289">
        <v>41.5</v>
      </c>
      <c r="AE11" s="289">
        <v>44.81</v>
      </c>
      <c r="AF11" s="289">
        <v>46.29</v>
      </c>
      <c r="AG11" s="289">
        <v>51.64</v>
      </c>
      <c r="AH11" s="289">
        <v>52.49</v>
      </c>
      <c r="AI11" s="289">
        <v>53.53</v>
      </c>
      <c r="AJ11" s="289">
        <v>55.64</v>
      </c>
      <c r="AK11" s="289">
        <v>56.94</v>
      </c>
      <c r="AL11" s="290">
        <v>61.58</v>
      </c>
      <c r="AM11" s="252"/>
    </row>
    <row r="12" spans="1:39" s="71" customFormat="1" x14ac:dyDescent="0.25">
      <c r="A12" s="70"/>
      <c r="B12" s="70"/>
      <c r="C12" s="70"/>
      <c r="D12" s="70"/>
      <c r="E12" s="70"/>
      <c r="F12" s="70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6"/>
      <c r="AM12" s="254"/>
    </row>
    <row r="13" spans="1:39" x14ac:dyDescent="0.25">
      <c r="A13" s="6" t="s">
        <v>1435</v>
      </c>
      <c r="B13" s="6" t="s">
        <v>1436</v>
      </c>
      <c r="C13" s="6" t="s">
        <v>1437</v>
      </c>
      <c r="D13" s="6"/>
      <c r="E13" s="6"/>
      <c r="F13" s="6"/>
      <c r="G13" s="150">
        <v>19.5</v>
      </c>
      <c r="H13" s="150">
        <v>19.5</v>
      </c>
      <c r="I13" s="150">
        <v>19.5</v>
      </c>
      <c r="J13" s="150">
        <v>19.5</v>
      </c>
      <c r="K13" s="150">
        <v>19.5</v>
      </c>
      <c r="L13" s="150">
        <v>19.5</v>
      </c>
      <c r="M13" s="150">
        <v>19.5</v>
      </c>
      <c r="N13" s="150">
        <v>20</v>
      </c>
      <c r="O13" s="150">
        <v>24.5</v>
      </c>
      <c r="P13" s="150">
        <v>24.5</v>
      </c>
      <c r="Q13" s="150">
        <v>24.5</v>
      </c>
      <c r="R13" s="150">
        <v>23.1</v>
      </c>
      <c r="S13" s="150">
        <v>23.1</v>
      </c>
      <c r="T13" s="150">
        <v>24.5</v>
      </c>
      <c r="U13" s="150">
        <v>24.5</v>
      </c>
      <c r="V13" s="150">
        <v>24.5</v>
      </c>
      <c r="W13" s="150">
        <v>25.9</v>
      </c>
      <c r="X13" s="150">
        <v>25.9</v>
      </c>
      <c r="Y13" s="150">
        <v>30.1</v>
      </c>
      <c r="Z13" s="150">
        <v>30.1</v>
      </c>
      <c r="AA13" s="150">
        <v>40.200000000000003</v>
      </c>
      <c r="AB13" s="150">
        <v>43.8</v>
      </c>
      <c r="AC13" s="150">
        <v>43.8</v>
      </c>
      <c r="AD13" s="150">
        <v>43.8</v>
      </c>
      <c r="AE13" s="150">
        <v>43.8</v>
      </c>
      <c r="AF13" s="150">
        <v>43.8</v>
      </c>
      <c r="AG13" s="150">
        <v>43.8</v>
      </c>
      <c r="AH13" s="150">
        <v>43.8</v>
      </c>
      <c r="AI13" s="150">
        <v>43.8</v>
      </c>
      <c r="AJ13" s="150">
        <v>43.8</v>
      </c>
      <c r="AK13" s="150">
        <v>43.8</v>
      </c>
      <c r="AL13" s="179">
        <v>43.8</v>
      </c>
      <c r="AM13" s="252"/>
    </row>
    <row r="14" spans="1:39" s="71" customFormat="1" x14ac:dyDescent="0.25">
      <c r="A14" s="70"/>
      <c r="B14" s="70"/>
      <c r="C14" s="70"/>
      <c r="D14" s="70"/>
      <c r="E14" s="70"/>
      <c r="F14" s="70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  <c r="AL14" s="266"/>
      <c r="AM14" s="254"/>
    </row>
    <row r="15" spans="1:39" x14ac:dyDescent="0.25">
      <c r="A15" s="6" t="s">
        <v>1438</v>
      </c>
      <c r="B15" s="6" t="s">
        <v>1439</v>
      </c>
      <c r="C15" s="6" t="s">
        <v>1440</v>
      </c>
      <c r="D15" s="6"/>
      <c r="E15" s="6"/>
      <c r="F15" s="6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50">
        <v>13.7</v>
      </c>
      <c r="AD15" s="150">
        <v>13.7</v>
      </c>
      <c r="AE15" s="150">
        <v>13.7</v>
      </c>
      <c r="AF15" s="150">
        <v>13.84</v>
      </c>
      <c r="AG15" s="150">
        <v>13.84</v>
      </c>
      <c r="AH15" s="150">
        <v>13.84</v>
      </c>
      <c r="AI15" s="150">
        <v>13.917</v>
      </c>
      <c r="AJ15" s="150">
        <v>13.917</v>
      </c>
      <c r="AK15" s="150">
        <v>14.23</v>
      </c>
      <c r="AL15" s="179">
        <v>14.23</v>
      </c>
      <c r="AM15" s="252"/>
    </row>
    <row r="16" spans="1:39" s="71" customFormat="1" x14ac:dyDescent="0.25">
      <c r="A16" s="70"/>
      <c r="B16" s="70"/>
      <c r="C16" s="70"/>
      <c r="D16" s="70"/>
      <c r="E16" s="70"/>
      <c r="F16" s="70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6"/>
      <c r="AM16" s="254"/>
    </row>
    <row r="17" spans="1:39" x14ac:dyDescent="0.25">
      <c r="A17" s="6" t="s">
        <v>1441</v>
      </c>
      <c r="B17" s="6" t="s">
        <v>1442</v>
      </c>
      <c r="C17" s="6" t="s">
        <v>1443</v>
      </c>
      <c r="D17" s="6"/>
      <c r="E17" s="6"/>
      <c r="F17" s="6"/>
      <c r="G17" s="150">
        <v>50</v>
      </c>
      <c r="H17" s="150">
        <v>51</v>
      </c>
      <c r="I17" s="150">
        <v>52</v>
      </c>
      <c r="J17" s="150">
        <v>53</v>
      </c>
      <c r="K17" s="150">
        <v>55</v>
      </c>
      <c r="L17" s="150">
        <v>57</v>
      </c>
      <c r="M17" s="150">
        <v>59</v>
      </c>
      <c r="N17" s="150">
        <v>60</v>
      </c>
      <c r="O17" s="150">
        <v>62</v>
      </c>
      <c r="P17" s="150">
        <v>62</v>
      </c>
      <c r="Q17" s="150">
        <v>62</v>
      </c>
      <c r="R17" s="150">
        <v>63</v>
      </c>
      <c r="S17" s="150">
        <v>63</v>
      </c>
      <c r="T17" s="150">
        <v>64</v>
      </c>
      <c r="U17" s="150">
        <v>64</v>
      </c>
      <c r="V17" s="150">
        <v>64</v>
      </c>
      <c r="W17" s="150">
        <v>67</v>
      </c>
      <c r="X17" s="150">
        <v>70</v>
      </c>
      <c r="Y17" s="150">
        <v>72</v>
      </c>
      <c r="Z17" s="150">
        <v>72</v>
      </c>
      <c r="AA17" s="150">
        <v>74</v>
      </c>
      <c r="AB17" s="150">
        <v>74</v>
      </c>
      <c r="AC17" s="150">
        <v>77</v>
      </c>
      <c r="AD17" s="150">
        <v>80</v>
      </c>
      <c r="AE17" s="150">
        <v>81</v>
      </c>
      <c r="AF17" s="150">
        <v>81</v>
      </c>
      <c r="AG17" s="150">
        <v>81</v>
      </c>
      <c r="AH17" s="150">
        <v>81</v>
      </c>
      <c r="AI17" s="150">
        <v>81</v>
      </c>
      <c r="AJ17" s="150">
        <v>82</v>
      </c>
      <c r="AK17" s="150">
        <v>82</v>
      </c>
      <c r="AL17" s="179">
        <v>82</v>
      </c>
      <c r="AM17" s="252"/>
    </row>
    <row r="18" spans="1:39" s="71" customFormat="1" x14ac:dyDescent="0.25">
      <c r="A18" s="70"/>
      <c r="B18" s="70"/>
      <c r="C18" s="70"/>
      <c r="D18" s="70"/>
      <c r="E18" s="70"/>
      <c r="F18" s="70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6"/>
      <c r="AM18" s="254"/>
    </row>
    <row r="19" spans="1:39" x14ac:dyDescent="0.25">
      <c r="A19" s="6" t="s">
        <v>1444</v>
      </c>
      <c r="B19" s="6" t="s">
        <v>1445</v>
      </c>
      <c r="C19" s="6" t="s">
        <v>1446</v>
      </c>
      <c r="D19" s="6"/>
      <c r="E19" s="6"/>
      <c r="F19" s="6"/>
      <c r="G19" s="150">
        <v>36.22</v>
      </c>
      <c r="H19" s="150">
        <v>36.22</v>
      </c>
      <c r="I19" s="150">
        <v>36.22</v>
      </c>
      <c r="J19" s="150">
        <v>36.22</v>
      </c>
      <c r="K19" s="150">
        <v>36.22</v>
      </c>
      <c r="L19" s="150">
        <v>36.22</v>
      </c>
      <c r="M19" s="150">
        <v>36.22</v>
      </c>
      <c r="N19" s="150">
        <v>36.22</v>
      </c>
      <c r="O19" s="150">
        <v>36.22</v>
      </c>
      <c r="P19" s="150">
        <v>37.450000000000003</v>
      </c>
      <c r="Q19" s="150">
        <v>37.450000000000003</v>
      </c>
      <c r="R19" s="150">
        <v>37.450000000000003</v>
      </c>
      <c r="S19" s="150">
        <v>38.11</v>
      </c>
      <c r="T19" s="150">
        <v>38.11</v>
      </c>
      <c r="U19" s="150">
        <v>39.72</v>
      </c>
      <c r="V19" s="150">
        <v>39.72</v>
      </c>
      <c r="W19" s="150">
        <v>39.72</v>
      </c>
      <c r="X19" s="150">
        <v>39.72</v>
      </c>
      <c r="Y19" s="150">
        <v>40.049999999999997</v>
      </c>
      <c r="Z19" s="150">
        <v>40.049999999999997</v>
      </c>
      <c r="AA19" s="150">
        <v>40.049999999999997</v>
      </c>
      <c r="AB19" s="150">
        <v>40.049999999999997</v>
      </c>
      <c r="AC19" s="150">
        <v>40.049999999999997</v>
      </c>
      <c r="AD19" s="150">
        <v>41.33</v>
      </c>
      <c r="AE19" s="150">
        <v>41.33</v>
      </c>
      <c r="AF19" s="150">
        <v>41.33</v>
      </c>
      <c r="AG19" s="150">
        <v>41.33</v>
      </c>
      <c r="AH19" s="150">
        <v>41.33</v>
      </c>
      <c r="AI19" s="150">
        <v>42.18</v>
      </c>
      <c r="AJ19" s="150">
        <v>42.18</v>
      </c>
      <c r="AK19" s="150">
        <v>43.05</v>
      </c>
      <c r="AL19" s="179">
        <v>43.05</v>
      </c>
      <c r="AM19" s="252"/>
    </row>
    <row r="20" spans="1:39" s="71" customFormat="1" x14ac:dyDescent="0.25">
      <c r="A20" s="70"/>
      <c r="B20" s="70"/>
      <c r="C20" s="70"/>
      <c r="D20" s="70"/>
      <c r="E20" s="70"/>
      <c r="F20" s="70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6"/>
      <c r="AM20" s="254"/>
    </row>
    <row r="21" spans="1:39" x14ac:dyDescent="0.25">
      <c r="A21" s="6" t="s">
        <v>1447</v>
      </c>
      <c r="B21" s="6" t="s">
        <v>1448</v>
      </c>
      <c r="C21" s="6" t="s">
        <v>1449</v>
      </c>
      <c r="D21" s="6"/>
      <c r="E21" s="6"/>
      <c r="F21" s="6"/>
      <c r="G21" s="150">
        <v>60</v>
      </c>
      <c r="H21" s="150">
        <v>60</v>
      </c>
      <c r="I21" s="150">
        <v>60</v>
      </c>
      <c r="J21" s="150">
        <v>60</v>
      </c>
      <c r="K21" s="150">
        <v>62</v>
      </c>
      <c r="L21" s="150">
        <v>64</v>
      </c>
      <c r="M21" s="150">
        <v>70</v>
      </c>
      <c r="N21" s="150">
        <v>75</v>
      </c>
      <c r="O21" s="150">
        <v>79</v>
      </c>
      <c r="P21" s="150">
        <v>81</v>
      </c>
      <c r="Q21" s="150">
        <v>89</v>
      </c>
      <c r="R21" s="150">
        <v>94</v>
      </c>
      <c r="S21" s="150">
        <v>98</v>
      </c>
      <c r="T21" s="150">
        <v>101</v>
      </c>
      <c r="U21" s="150">
        <v>106</v>
      </c>
      <c r="V21" s="150">
        <v>112</v>
      </c>
      <c r="W21" s="150">
        <v>120</v>
      </c>
      <c r="X21" s="150">
        <v>124</v>
      </c>
      <c r="Y21" s="150">
        <v>134</v>
      </c>
      <c r="Z21" s="150">
        <v>138</v>
      </c>
      <c r="AA21" s="150">
        <v>143</v>
      </c>
      <c r="AB21" s="150">
        <v>149</v>
      </c>
      <c r="AC21" s="150">
        <v>156</v>
      </c>
      <c r="AD21" s="150">
        <v>159</v>
      </c>
      <c r="AE21" s="150">
        <v>163</v>
      </c>
      <c r="AF21" s="150">
        <v>166</v>
      </c>
      <c r="AG21" s="150">
        <v>170</v>
      </c>
      <c r="AH21" s="150">
        <v>172</v>
      </c>
      <c r="AI21" s="150">
        <v>176</v>
      </c>
      <c r="AJ21" s="150">
        <v>179</v>
      </c>
      <c r="AK21" s="150">
        <v>181</v>
      </c>
      <c r="AL21" s="179">
        <v>183</v>
      </c>
      <c r="AM21" s="252"/>
    </row>
    <row r="22" spans="1:39" s="71" customFormat="1" x14ac:dyDescent="0.25">
      <c r="A22" s="70"/>
      <c r="B22" s="70"/>
      <c r="C22" s="70"/>
      <c r="D22" s="70"/>
      <c r="E22" s="70"/>
      <c r="F22" s="70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6"/>
      <c r="AM22" s="254"/>
    </row>
    <row r="23" spans="1:39" x14ac:dyDescent="0.25">
      <c r="A23" s="6" t="s">
        <v>1450</v>
      </c>
      <c r="B23" s="6" t="s">
        <v>1451</v>
      </c>
      <c r="C23" s="6" t="s">
        <v>1452</v>
      </c>
      <c r="D23" s="6"/>
      <c r="E23" s="6"/>
      <c r="F23" s="6"/>
      <c r="G23" s="150">
        <v>37.200000000000003</v>
      </c>
      <c r="H23" s="150">
        <v>37.200000000000003</v>
      </c>
      <c r="I23" s="150">
        <v>37.200000000000003</v>
      </c>
      <c r="J23" s="150">
        <v>37.200000000000003</v>
      </c>
      <c r="K23" s="150">
        <v>37.200000000000003</v>
      </c>
      <c r="L23" s="150">
        <v>37.200000000000003</v>
      </c>
      <c r="M23" s="150">
        <v>37.200000000000003</v>
      </c>
      <c r="N23" s="150">
        <v>35.5</v>
      </c>
      <c r="O23" s="150">
        <v>37.200000000000003</v>
      </c>
      <c r="P23" s="150">
        <v>37.200000000000003</v>
      </c>
      <c r="Q23" s="150">
        <v>37.5</v>
      </c>
      <c r="R23" s="150">
        <v>37.9</v>
      </c>
      <c r="S23" s="150">
        <v>37.9</v>
      </c>
      <c r="T23" s="150">
        <v>37.9</v>
      </c>
      <c r="U23" s="150">
        <v>38</v>
      </c>
      <c r="V23" s="150">
        <v>38.200000000000003</v>
      </c>
      <c r="W23" s="150">
        <v>38.200000000000003</v>
      </c>
      <c r="X23" s="150">
        <v>38.299999999999997</v>
      </c>
      <c r="Y23" s="150">
        <v>38.5</v>
      </c>
      <c r="Z23" s="150">
        <v>38.5</v>
      </c>
      <c r="AA23" s="150">
        <v>38.5</v>
      </c>
      <c r="AB23" s="150">
        <v>38.799999999999997</v>
      </c>
      <c r="AC23" s="150">
        <v>38.799999999999997</v>
      </c>
      <c r="AD23" s="150">
        <v>39</v>
      </c>
      <c r="AE23" s="150">
        <v>39.799999999999997</v>
      </c>
      <c r="AF23" s="150">
        <v>39.799999999999997</v>
      </c>
      <c r="AG23" s="150">
        <v>40</v>
      </c>
      <c r="AH23" s="150">
        <v>40.6</v>
      </c>
      <c r="AI23" s="150">
        <v>41.8</v>
      </c>
      <c r="AJ23" s="150">
        <v>44.4</v>
      </c>
      <c r="AK23" s="150">
        <v>46.9</v>
      </c>
      <c r="AL23" s="179">
        <v>46.9</v>
      </c>
      <c r="AM23" s="252"/>
    </row>
    <row r="24" spans="1:39" s="71" customFormat="1" x14ac:dyDescent="0.25">
      <c r="A24" s="70"/>
      <c r="B24" s="70"/>
      <c r="C24" s="70"/>
      <c r="D24" s="70"/>
      <c r="E24" s="70"/>
      <c r="F24" s="70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2"/>
      <c r="AM24" s="254"/>
    </row>
    <row r="25" spans="1:39" x14ac:dyDescent="0.25">
      <c r="A25" s="6" t="s">
        <v>1453</v>
      </c>
      <c r="B25" s="6" t="s">
        <v>1454</v>
      </c>
      <c r="C25" s="6" t="s">
        <v>1455</v>
      </c>
      <c r="D25" s="6"/>
      <c r="E25" s="6"/>
      <c r="F25" s="51"/>
      <c r="G25" s="150">
        <v>58.03</v>
      </c>
      <c r="H25" s="150">
        <v>58.03</v>
      </c>
      <c r="I25" s="150">
        <v>58.03</v>
      </c>
      <c r="J25" s="150">
        <v>58.03</v>
      </c>
      <c r="K25" s="150">
        <v>58.03</v>
      </c>
      <c r="L25" s="150">
        <v>58.03</v>
      </c>
      <c r="M25" s="150">
        <v>58.03</v>
      </c>
      <c r="N25" s="150">
        <v>59.81</v>
      </c>
      <c r="O25" s="150">
        <v>59.81</v>
      </c>
      <c r="P25" s="150">
        <v>59.81</v>
      </c>
      <c r="Q25" s="150">
        <v>60.26</v>
      </c>
      <c r="R25" s="150">
        <v>61.87</v>
      </c>
      <c r="S25" s="150">
        <v>61.87</v>
      </c>
      <c r="T25" s="150">
        <v>61.87</v>
      </c>
      <c r="U25" s="150">
        <v>61.87</v>
      </c>
      <c r="V25" s="150">
        <v>66.72</v>
      </c>
      <c r="W25" s="150">
        <v>68.97</v>
      </c>
      <c r="X25" s="150">
        <v>69.62</v>
      </c>
      <c r="Y25" s="150">
        <v>84.54</v>
      </c>
      <c r="Z25" s="150">
        <v>84.54</v>
      </c>
      <c r="AA25" s="150">
        <v>92.91</v>
      </c>
      <c r="AB25" s="150">
        <v>92.91</v>
      </c>
      <c r="AC25" s="150">
        <v>92.91</v>
      </c>
      <c r="AD25" s="150">
        <v>92.91</v>
      </c>
      <c r="AE25" s="150">
        <v>98</v>
      </c>
      <c r="AF25" s="150">
        <v>98</v>
      </c>
      <c r="AG25" s="150">
        <v>98.58</v>
      </c>
      <c r="AH25" s="150">
        <v>98.58</v>
      </c>
      <c r="AI25" s="150">
        <v>98.58</v>
      </c>
      <c r="AJ25" s="150">
        <v>99.52</v>
      </c>
      <c r="AK25" s="150">
        <v>100</v>
      </c>
      <c r="AL25" s="179">
        <v>100</v>
      </c>
      <c r="AM25" s="252"/>
    </row>
    <row r="26" spans="1:39" s="71" customFormat="1" x14ac:dyDescent="0.25">
      <c r="A26" s="70"/>
      <c r="B26" s="70"/>
      <c r="C26" s="70"/>
      <c r="D26" s="70"/>
      <c r="E26" s="70"/>
      <c r="F26" s="70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  <c r="AH26" s="293"/>
      <c r="AI26" s="293"/>
      <c r="AJ26" s="293"/>
      <c r="AK26" s="293"/>
      <c r="AL26" s="294"/>
      <c r="AM26" s="254"/>
    </row>
    <row r="27" spans="1:39" x14ac:dyDescent="0.25">
      <c r="A27" s="6" t="s">
        <v>1456</v>
      </c>
      <c r="B27" s="6" t="s">
        <v>1457</v>
      </c>
      <c r="C27" s="6" t="s">
        <v>1458</v>
      </c>
      <c r="D27" s="6"/>
      <c r="E27" s="6"/>
      <c r="F27" s="6"/>
      <c r="G27" s="150">
        <v>29.06</v>
      </c>
      <c r="H27" s="150">
        <v>29.06</v>
      </c>
      <c r="I27" s="150">
        <v>29.06</v>
      </c>
      <c r="J27" s="150">
        <v>29.06</v>
      </c>
      <c r="K27" s="150">
        <v>29.06</v>
      </c>
      <c r="L27" s="150">
        <v>29.06</v>
      </c>
      <c r="M27" s="150">
        <v>29.06</v>
      </c>
      <c r="N27" s="150">
        <v>29.06</v>
      </c>
      <c r="O27" s="150">
        <v>29.06</v>
      </c>
      <c r="P27" s="150">
        <v>29.06</v>
      </c>
      <c r="Q27" s="150">
        <v>29.06</v>
      </c>
      <c r="R27" s="150">
        <v>31.664000000000001</v>
      </c>
      <c r="S27" s="150">
        <v>31.664000000000001</v>
      </c>
      <c r="T27" s="150">
        <v>40.679000000000002</v>
      </c>
      <c r="U27" s="150">
        <v>40.679000000000002</v>
      </c>
      <c r="V27" s="150">
        <v>40.679000000000002</v>
      </c>
      <c r="W27" s="150">
        <v>50.329000000000001</v>
      </c>
      <c r="X27" s="150">
        <v>50.329000000000001</v>
      </c>
      <c r="Y27" s="150">
        <v>51.298999999999999</v>
      </c>
      <c r="Z27" s="150">
        <v>51.298999999999999</v>
      </c>
      <c r="AA27" s="150">
        <v>51.652999999999999</v>
      </c>
      <c r="AB27" s="150">
        <v>51.652999999999999</v>
      </c>
      <c r="AC27" s="150">
        <v>51.652999999999999</v>
      </c>
      <c r="AD27" s="150">
        <v>51.652999999999999</v>
      </c>
      <c r="AE27" s="150">
        <v>62.499000000000002</v>
      </c>
      <c r="AF27" s="150">
        <v>62.499000000000002</v>
      </c>
      <c r="AG27" s="150">
        <v>62.499000000000002</v>
      </c>
      <c r="AH27" s="150">
        <v>62.499000000000002</v>
      </c>
      <c r="AI27" s="150">
        <v>63.134</v>
      </c>
      <c r="AJ27" s="150">
        <v>63.134</v>
      </c>
      <c r="AK27" s="150">
        <v>63.134</v>
      </c>
      <c r="AL27" s="179">
        <v>63.704000000000001</v>
      </c>
      <c r="AM27" s="252"/>
    </row>
    <row r="28" spans="1:39" s="71" customFormat="1" x14ac:dyDescent="0.25">
      <c r="A28" s="70"/>
      <c r="B28" s="70"/>
      <c r="C28" s="70"/>
      <c r="D28" s="70"/>
      <c r="E28" s="70"/>
      <c r="F28" s="70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266"/>
      <c r="AM28" s="254"/>
    </row>
    <row r="29" spans="1:39" x14ac:dyDescent="0.25">
      <c r="A29" s="6" t="s">
        <v>1459</v>
      </c>
      <c r="B29" s="6" t="s">
        <v>1460</v>
      </c>
      <c r="C29" s="6" t="s">
        <v>1461</v>
      </c>
      <c r="D29" s="6"/>
      <c r="E29" s="6"/>
      <c r="F29" s="6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50">
        <v>4.4569999999999999</v>
      </c>
      <c r="AF29" s="150">
        <v>7.6680000000000001</v>
      </c>
      <c r="AG29" s="150">
        <v>18.902000000000001</v>
      </c>
      <c r="AH29" s="150">
        <v>29.2</v>
      </c>
      <c r="AI29" s="150">
        <v>53.329000000000001</v>
      </c>
      <c r="AJ29" s="150">
        <v>74.438999999999993</v>
      </c>
      <c r="AK29" s="150">
        <v>103.76300000000001</v>
      </c>
      <c r="AL29" s="179">
        <v>130.05199999999999</v>
      </c>
      <c r="AM29" s="252"/>
    </row>
    <row r="30" spans="1:39" s="71" customFormat="1" x14ac:dyDescent="0.25">
      <c r="A30" s="70"/>
      <c r="B30" s="70"/>
      <c r="C30" s="70"/>
      <c r="D30" s="70"/>
      <c r="E30" s="70"/>
      <c r="F30" s="70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6"/>
      <c r="AM30" s="254"/>
    </row>
    <row r="31" spans="1:39" x14ac:dyDescent="0.25">
      <c r="A31" s="6" t="s">
        <v>1462</v>
      </c>
      <c r="B31" s="6" t="s">
        <v>1463</v>
      </c>
      <c r="C31" s="6" t="s">
        <v>1464</v>
      </c>
      <c r="D31" s="6"/>
      <c r="E31" s="6"/>
      <c r="F31" s="6"/>
      <c r="G31" s="149"/>
      <c r="H31" s="149"/>
      <c r="I31" s="149"/>
      <c r="J31" s="149"/>
      <c r="K31" s="149"/>
      <c r="L31" s="50">
        <v>50</v>
      </c>
      <c r="M31" s="50">
        <v>52</v>
      </c>
      <c r="N31" s="50">
        <v>55</v>
      </c>
      <c r="O31" s="50">
        <v>60</v>
      </c>
      <c r="P31" s="50">
        <v>63</v>
      </c>
      <c r="Q31" s="50">
        <v>65</v>
      </c>
      <c r="R31" s="50">
        <v>67</v>
      </c>
      <c r="S31" s="50">
        <v>70</v>
      </c>
      <c r="T31" s="50">
        <v>72</v>
      </c>
      <c r="U31" s="50">
        <v>75</v>
      </c>
      <c r="V31" s="50">
        <v>77</v>
      </c>
      <c r="W31" s="50">
        <v>79</v>
      </c>
      <c r="X31" s="50">
        <v>80</v>
      </c>
      <c r="Y31" s="50">
        <v>82</v>
      </c>
      <c r="Z31" s="50">
        <v>82</v>
      </c>
      <c r="AA31" s="50">
        <v>83</v>
      </c>
      <c r="AB31" s="50">
        <v>84</v>
      </c>
      <c r="AC31" s="50">
        <v>85</v>
      </c>
      <c r="AD31" s="50">
        <v>86</v>
      </c>
      <c r="AE31" s="50">
        <v>87</v>
      </c>
      <c r="AF31" s="50">
        <v>88</v>
      </c>
      <c r="AG31" s="50">
        <v>89</v>
      </c>
      <c r="AH31" s="50">
        <v>91</v>
      </c>
      <c r="AI31" s="50">
        <v>93</v>
      </c>
      <c r="AJ31" s="50">
        <v>95</v>
      </c>
      <c r="AK31" s="50">
        <v>98</v>
      </c>
      <c r="AL31" s="176">
        <v>102</v>
      </c>
      <c r="AM31" s="252"/>
    </row>
    <row r="32" spans="1:39" s="71" customFormat="1" x14ac:dyDescent="0.25">
      <c r="A32" s="70"/>
      <c r="B32" s="70"/>
      <c r="C32" s="70"/>
      <c r="D32" s="70"/>
      <c r="E32" s="70"/>
      <c r="F32" s="70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6"/>
      <c r="AM32" s="254"/>
    </row>
    <row r="33" spans="1:39" x14ac:dyDescent="0.25">
      <c r="A33" s="6" t="s">
        <v>1465</v>
      </c>
      <c r="B33" s="6" t="s">
        <v>1466</v>
      </c>
      <c r="C33" s="6" t="s">
        <v>1467</v>
      </c>
      <c r="D33" s="6"/>
      <c r="E33" s="6"/>
      <c r="F33" s="6"/>
      <c r="G33" s="150">
        <v>4.87</v>
      </c>
      <c r="H33" s="150">
        <v>4.87</v>
      </c>
      <c r="I33" s="150">
        <v>4.87</v>
      </c>
      <c r="J33" s="150">
        <v>4.87</v>
      </c>
      <c r="K33" s="150">
        <v>4.87</v>
      </c>
      <c r="L33" s="150">
        <v>4.87</v>
      </c>
      <c r="M33" s="150">
        <v>4.87</v>
      </c>
      <c r="N33" s="150">
        <v>4.87</v>
      </c>
      <c r="O33" s="150">
        <v>4.87</v>
      </c>
      <c r="P33" s="150">
        <v>4.87</v>
      </c>
      <c r="Q33" s="150">
        <v>4.87</v>
      </c>
      <c r="R33" s="150">
        <v>4.87</v>
      </c>
      <c r="S33" s="150">
        <v>4.87</v>
      </c>
      <c r="T33" s="150">
        <v>4.87</v>
      </c>
      <c r="U33" s="150">
        <v>4.87</v>
      </c>
      <c r="V33" s="150">
        <v>5.09</v>
      </c>
      <c r="W33" s="150">
        <v>5.09</v>
      </c>
      <c r="X33" s="150">
        <v>5.09</v>
      </c>
      <c r="Y33" s="150">
        <v>5.09</v>
      </c>
      <c r="Z33" s="150">
        <v>5.62</v>
      </c>
      <c r="AA33" s="150">
        <v>5.62</v>
      </c>
      <c r="AB33" s="150">
        <v>5.77</v>
      </c>
      <c r="AC33" s="150">
        <v>6.04</v>
      </c>
      <c r="AD33" s="150">
        <v>6.48</v>
      </c>
      <c r="AE33" s="150">
        <v>6.63</v>
      </c>
      <c r="AF33" s="150">
        <v>6.63</v>
      </c>
      <c r="AG33" s="150">
        <v>6.67</v>
      </c>
      <c r="AH33" s="150">
        <v>6.69</v>
      </c>
      <c r="AI33" s="150">
        <v>6.77</v>
      </c>
      <c r="AJ33" s="150">
        <v>6.93</v>
      </c>
      <c r="AK33" s="150">
        <v>6.93</v>
      </c>
      <c r="AL33" s="179">
        <v>6.93</v>
      </c>
      <c r="AM33" s="252"/>
    </row>
    <row r="34" spans="1:39" s="71" customFormat="1" x14ac:dyDescent="0.25">
      <c r="A34" s="70"/>
      <c r="B34" s="70"/>
      <c r="C34" s="70"/>
      <c r="D34" s="70"/>
      <c r="E34" s="70"/>
      <c r="F34" s="70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6"/>
      <c r="AM34" s="254"/>
    </row>
    <row r="35" spans="1:39" x14ac:dyDescent="0.25">
      <c r="A35" s="6" t="s">
        <v>1468</v>
      </c>
      <c r="B35" s="6" t="s">
        <v>1469</v>
      </c>
      <c r="C35" s="6" t="s">
        <v>1470</v>
      </c>
      <c r="D35" s="6"/>
      <c r="E35" s="6"/>
      <c r="F35" s="6"/>
      <c r="G35" s="150">
        <v>11.117000000000001</v>
      </c>
      <c r="H35" s="150">
        <v>11.12</v>
      </c>
      <c r="I35" s="150">
        <v>11.12</v>
      </c>
      <c r="J35" s="150">
        <v>11.12</v>
      </c>
      <c r="K35" s="150">
        <v>11.12</v>
      </c>
      <c r="L35" s="150">
        <v>11.12</v>
      </c>
      <c r="M35" s="150">
        <v>11.12</v>
      </c>
      <c r="N35" s="150">
        <v>11.12</v>
      </c>
      <c r="O35" s="150">
        <v>11.12</v>
      </c>
      <c r="P35" s="150">
        <v>14.12</v>
      </c>
      <c r="Q35" s="150">
        <v>14.12</v>
      </c>
      <c r="R35" s="150">
        <v>15.62</v>
      </c>
      <c r="S35" s="150">
        <v>15.62</v>
      </c>
      <c r="T35" s="150">
        <v>15.62</v>
      </c>
      <c r="U35" s="150">
        <v>15.62</v>
      </c>
      <c r="V35" s="150">
        <v>18.02</v>
      </c>
      <c r="W35" s="150">
        <v>20.12</v>
      </c>
      <c r="X35" s="150">
        <v>22.12</v>
      </c>
      <c r="Y35" s="150">
        <v>24.02</v>
      </c>
      <c r="Z35" s="150">
        <v>25.62</v>
      </c>
      <c r="AA35" s="150">
        <v>27.62</v>
      </c>
      <c r="AB35" s="150">
        <v>29.72</v>
      </c>
      <c r="AC35" s="150">
        <v>31.12</v>
      </c>
      <c r="AD35" s="150">
        <v>32.619999999999997</v>
      </c>
      <c r="AE35" s="150">
        <v>34.22</v>
      </c>
      <c r="AF35" s="150">
        <v>34.22</v>
      </c>
      <c r="AG35" s="150">
        <v>36.22</v>
      </c>
      <c r="AH35" s="150">
        <v>39.17</v>
      </c>
      <c r="AI35" s="150">
        <v>40.07</v>
      </c>
      <c r="AJ35" s="150">
        <v>42.07</v>
      </c>
      <c r="AK35" s="150">
        <v>42.07</v>
      </c>
      <c r="AL35" s="179">
        <v>43.72</v>
      </c>
      <c r="AM35" s="252"/>
    </row>
    <row r="36" spans="1:39" s="71" customFormat="1" x14ac:dyDescent="0.25">
      <c r="A36" s="70"/>
      <c r="B36" s="70"/>
      <c r="C36" s="70"/>
      <c r="D36" s="70"/>
      <c r="E36" s="70"/>
      <c r="F36" s="70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  <c r="AJ36" s="265"/>
      <c r="AK36" s="265"/>
      <c r="AL36" s="266"/>
      <c r="AM36" s="254"/>
    </row>
    <row r="37" spans="1:39" x14ac:dyDescent="0.25">
      <c r="A37" s="6" t="s">
        <v>1471</v>
      </c>
      <c r="B37" s="6" t="s">
        <v>1472</v>
      </c>
      <c r="C37" s="6" t="s">
        <v>1473</v>
      </c>
      <c r="D37" s="6"/>
      <c r="E37" s="6"/>
      <c r="F37" s="6"/>
      <c r="G37" s="150">
        <v>0</v>
      </c>
      <c r="H37" s="150">
        <v>0</v>
      </c>
      <c r="I37" s="150">
        <v>0</v>
      </c>
      <c r="J37" s="150">
        <v>0</v>
      </c>
      <c r="K37" s="150">
        <v>0</v>
      </c>
      <c r="L37" s="150">
        <v>0</v>
      </c>
      <c r="M37" s="150">
        <v>0</v>
      </c>
      <c r="N37" s="150">
        <v>0</v>
      </c>
      <c r="O37" s="150">
        <v>0</v>
      </c>
      <c r="P37" s="150">
        <v>1.3</v>
      </c>
      <c r="Q37" s="150">
        <v>3.3</v>
      </c>
      <c r="R37" s="150">
        <v>5</v>
      </c>
      <c r="S37" s="150">
        <v>6</v>
      </c>
      <c r="T37" s="150">
        <v>6</v>
      </c>
      <c r="U37" s="150">
        <v>6</v>
      </c>
      <c r="V37" s="150">
        <v>6</v>
      </c>
      <c r="W37" s="150">
        <v>7</v>
      </c>
      <c r="X37" s="150">
        <v>7</v>
      </c>
      <c r="Y37" s="150">
        <v>7</v>
      </c>
      <c r="Z37" s="150">
        <v>10.8</v>
      </c>
      <c r="AA37" s="150">
        <v>12.8</v>
      </c>
      <c r="AB37" s="150">
        <v>13.8</v>
      </c>
      <c r="AC37" s="150">
        <v>13.8</v>
      </c>
      <c r="AD37" s="150">
        <v>13.8</v>
      </c>
      <c r="AE37" s="150">
        <v>20.100000000000001</v>
      </c>
      <c r="AF37" s="150">
        <v>23.6</v>
      </c>
      <c r="AG37" s="150">
        <v>27.4</v>
      </c>
      <c r="AH37" s="150">
        <v>34.4</v>
      </c>
      <c r="AI37" s="150">
        <v>38.4</v>
      </c>
      <c r="AJ37" s="150">
        <v>40.9</v>
      </c>
      <c r="AK37" s="150">
        <v>42</v>
      </c>
      <c r="AL37" s="179">
        <v>42</v>
      </c>
      <c r="AM37" s="252"/>
    </row>
    <row r="38" spans="1:39" s="71" customFormat="1" x14ac:dyDescent="0.25">
      <c r="A38" s="70"/>
      <c r="B38" s="70"/>
      <c r="C38" s="70"/>
      <c r="D38" s="70"/>
      <c r="E38" s="70"/>
      <c r="F38" s="70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5"/>
      <c r="AL38" s="266"/>
      <c r="AM38" s="254"/>
    </row>
    <row r="39" spans="1:39" x14ac:dyDescent="0.25">
      <c r="A39" s="6" t="s">
        <v>1474</v>
      </c>
      <c r="B39" s="6" t="s">
        <v>1475</v>
      </c>
      <c r="C39" s="6" t="s">
        <v>1476</v>
      </c>
      <c r="D39" s="6"/>
      <c r="E39" s="6"/>
      <c r="F39" s="6"/>
      <c r="G39" s="150">
        <v>0</v>
      </c>
      <c r="H39" s="150">
        <v>0</v>
      </c>
      <c r="I39" s="150">
        <v>0</v>
      </c>
      <c r="J39" s="150">
        <v>0</v>
      </c>
      <c r="K39" s="150">
        <v>10.5</v>
      </c>
      <c r="L39" s="150">
        <v>14.2</v>
      </c>
      <c r="M39" s="150">
        <v>16.3</v>
      </c>
      <c r="N39" s="150">
        <v>16.3</v>
      </c>
      <c r="O39" s="150">
        <v>18.600000000000001</v>
      </c>
      <c r="P39" s="150">
        <v>20</v>
      </c>
      <c r="Q39" s="150">
        <v>20.399999999999999</v>
      </c>
      <c r="R39" s="150">
        <v>21.9</v>
      </c>
      <c r="S39" s="150">
        <v>22.3</v>
      </c>
      <c r="T39" s="150">
        <v>23.8</v>
      </c>
      <c r="U39" s="150">
        <v>24.65</v>
      </c>
      <c r="V39" s="150">
        <v>24.65</v>
      </c>
      <c r="W39" s="150">
        <v>24.65</v>
      </c>
      <c r="X39" s="150">
        <v>25.7</v>
      </c>
      <c r="Y39" s="150">
        <v>25.85</v>
      </c>
      <c r="Z39" s="150">
        <v>29.95</v>
      </c>
      <c r="AA39" s="150">
        <v>30.03</v>
      </c>
      <c r="AB39" s="150">
        <v>30.03</v>
      </c>
      <c r="AC39" s="150">
        <v>30.03</v>
      </c>
      <c r="AD39" s="150">
        <v>32.01</v>
      </c>
      <c r="AE39" s="150">
        <v>32.01</v>
      </c>
      <c r="AF39" s="150">
        <v>32.01</v>
      </c>
      <c r="AG39" s="150">
        <v>32.01</v>
      </c>
      <c r="AH39" s="150">
        <v>32.01</v>
      </c>
      <c r="AI39" s="150">
        <v>33.21</v>
      </c>
      <c r="AJ39" s="150">
        <v>34.61</v>
      </c>
      <c r="AK39" s="150">
        <v>35.07</v>
      </c>
      <c r="AL39" s="179">
        <v>35.07</v>
      </c>
      <c r="AM39" s="252"/>
    </row>
    <row r="40" spans="1:39" s="71" customFormat="1" x14ac:dyDescent="0.25">
      <c r="A40" s="70"/>
      <c r="B40" s="70"/>
      <c r="C40" s="70"/>
      <c r="D40" s="70"/>
      <c r="E40" s="70"/>
      <c r="F40" s="70"/>
      <c r="G40" s="265"/>
      <c r="H40" s="265"/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  <c r="AJ40" s="265"/>
      <c r="AK40" s="265"/>
      <c r="AL40" s="266"/>
      <c r="AM40" s="254"/>
    </row>
    <row r="41" spans="1:39" x14ac:dyDescent="0.25">
      <c r="A41" s="6" t="s">
        <v>1477</v>
      </c>
      <c r="B41" s="6" t="s">
        <v>1478</v>
      </c>
      <c r="C41" s="6" t="s">
        <v>1479</v>
      </c>
      <c r="D41" s="6"/>
      <c r="E41" s="6"/>
      <c r="F41" s="6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79">
        <v>37.392000000000003</v>
      </c>
      <c r="AM41" s="252"/>
    </row>
    <row r="42" spans="1:39" s="71" customFormat="1" x14ac:dyDescent="0.25">
      <c r="A42" s="70"/>
      <c r="B42" s="70"/>
      <c r="C42" s="70"/>
      <c r="D42" s="70"/>
      <c r="E42" s="70"/>
      <c r="F42" s="70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  <c r="AJ42" s="265"/>
      <c r="AK42" s="265"/>
      <c r="AL42" s="266"/>
      <c r="AM42" s="254"/>
    </row>
    <row r="43" spans="1:39" x14ac:dyDescent="0.25">
      <c r="A43" s="6" t="s">
        <v>1480</v>
      </c>
      <c r="B43" s="6" t="s">
        <v>1481</v>
      </c>
      <c r="C43" s="6" t="s">
        <v>1482</v>
      </c>
      <c r="D43" s="6"/>
      <c r="E43" s="6"/>
      <c r="F43" s="6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295">
        <v>81.37</v>
      </c>
      <c r="AM43" s="252"/>
    </row>
    <row r="44" spans="1:39" s="71" customFormat="1" x14ac:dyDescent="0.25">
      <c r="A44" s="70"/>
      <c r="B44" s="70"/>
      <c r="C44" s="70"/>
      <c r="D44" s="70"/>
      <c r="E44" s="70"/>
      <c r="F44" s="70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  <c r="AJ44" s="265"/>
      <c r="AK44" s="265"/>
      <c r="AL44" s="266"/>
      <c r="AM44" s="254"/>
    </row>
    <row r="45" spans="1:39" x14ac:dyDescent="0.25">
      <c r="A45" s="1" t="s">
        <v>1483</v>
      </c>
      <c r="B45" s="3" t="s">
        <v>1484</v>
      </c>
      <c r="C45" s="1" t="s">
        <v>1485</v>
      </c>
      <c r="D45" s="1"/>
      <c r="E45" s="1"/>
      <c r="F45" s="1"/>
      <c r="G45" s="285"/>
      <c r="H45" s="285"/>
      <c r="I45" s="285"/>
      <c r="J45" s="285"/>
      <c r="K45" s="285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  <c r="AB45" s="285"/>
      <c r="AC45" s="285"/>
      <c r="AD45" s="285"/>
      <c r="AE45" s="285"/>
      <c r="AF45" s="285"/>
      <c r="AG45" s="285"/>
      <c r="AH45" s="285"/>
      <c r="AI45" s="285"/>
      <c r="AJ45" s="285"/>
      <c r="AK45" s="285"/>
      <c r="AL45" s="286"/>
      <c r="AM45" s="252"/>
    </row>
    <row r="46" spans="1:39" s="71" customFormat="1" x14ac:dyDescent="0.25">
      <c r="A46" s="70"/>
      <c r="B46" s="70"/>
      <c r="C46" s="70"/>
      <c r="D46" s="70"/>
      <c r="E46" s="70"/>
      <c r="F46" s="70"/>
      <c r="G46" s="265"/>
      <c r="H46" s="265"/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  <c r="AJ46" s="265"/>
      <c r="AK46" s="265"/>
      <c r="AL46" s="266"/>
      <c r="AM46" s="254"/>
    </row>
    <row r="47" spans="1:39" x14ac:dyDescent="0.25">
      <c r="A47" s="6" t="s">
        <v>1486</v>
      </c>
      <c r="B47" s="6" t="s">
        <v>1487</v>
      </c>
      <c r="C47" s="6" t="s">
        <v>1488</v>
      </c>
      <c r="D47" s="6"/>
      <c r="E47" s="6"/>
      <c r="F47" s="6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81"/>
      <c r="AM47" s="252"/>
    </row>
    <row r="48" spans="1:39" s="71" customFormat="1" x14ac:dyDescent="0.25">
      <c r="A48" s="70"/>
      <c r="B48" s="70"/>
      <c r="C48" s="70"/>
      <c r="D48" s="70"/>
      <c r="E48" s="70"/>
      <c r="F48" s="70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  <c r="AJ48" s="265"/>
      <c r="AK48" s="265"/>
      <c r="AL48" s="266"/>
      <c r="AM48" s="254"/>
    </row>
    <row r="49" spans="1:39" x14ac:dyDescent="0.25">
      <c r="A49" s="6" t="s">
        <v>1489</v>
      </c>
      <c r="B49" s="6" t="s">
        <v>1490</v>
      </c>
      <c r="C49" s="6" t="s">
        <v>1491</v>
      </c>
      <c r="D49" s="6"/>
      <c r="E49" s="6"/>
      <c r="F49" s="6"/>
      <c r="G49" s="150">
        <v>11.15</v>
      </c>
      <c r="H49" s="150">
        <v>11.15</v>
      </c>
      <c r="I49" s="150">
        <v>11.15</v>
      </c>
      <c r="J49" s="150">
        <v>11.15</v>
      </c>
      <c r="K49" s="150">
        <v>11.15</v>
      </c>
      <c r="L49" s="150">
        <v>11.15</v>
      </c>
      <c r="M49" s="150">
        <v>11.15</v>
      </c>
      <c r="N49" s="150">
        <v>11.15</v>
      </c>
      <c r="O49" s="150">
        <v>11.15</v>
      </c>
      <c r="P49" s="150">
        <v>11.15</v>
      </c>
      <c r="Q49" s="150">
        <v>11.15</v>
      </c>
      <c r="R49" s="150">
        <v>11.15</v>
      </c>
      <c r="S49" s="150">
        <v>11.15</v>
      </c>
      <c r="T49" s="150">
        <v>11.15</v>
      </c>
      <c r="U49" s="150">
        <v>11.15</v>
      </c>
      <c r="V49" s="150">
        <v>11.15</v>
      </c>
      <c r="W49" s="150">
        <v>11.15</v>
      </c>
      <c r="X49" s="150">
        <v>11.15</v>
      </c>
      <c r="Y49" s="150">
        <v>11.15</v>
      </c>
      <c r="Z49" s="150">
        <v>11.15</v>
      </c>
      <c r="AA49" s="150">
        <v>11.55</v>
      </c>
      <c r="AB49" s="150">
        <v>11.55</v>
      </c>
      <c r="AC49" s="150">
        <v>11.55</v>
      </c>
      <c r="AD49" s="150">
        <v>11.55</v>
      </c>
      <c r="AE49" s="150">
        <v>11.55</v>
      </c>
      <c r="AF49" s="150">
        <v>11.55</v>
      </c>
      <c r="AG49" s="150">
        <v>11.545</v>
      </c>
      <c r="AH49" s="150">
        <v>11.57</v>
      </c>
      <c r="AI49" s="150">
        <v>11.64</v>
      </c>
      <c r="AJ49" s="150">
        <v>12.73</v>
      </c>
      <c r="AK49" s="150">
        <v>13.38</v>
      </c>
      <c r="AL49" s="179">
        <v>13.38</v>
      </c>
      <c r="AM49" s="252"/>
    </row>
    <row r="50" spans="1:39" s="71" customFormat="1" x14ac:dyDescent="0.25">
      <c r="A50" s="70"/>
      <c r="B50" s="70"/>
      <c r="C50" s="70"/>
      <c r="D50" s="70"/>
      <c r="E50" s="70"/>
      <c r="F50" s="70"/>
      <c r="G50" s="265"/>
      <c r="H50" s="265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  <c r="AJ50" s="265"/>
      <c r="AK50" s="265"/>
      <c r="AL50" s="266"/>
      <c r="AM50" s="254"/>
    </row>
    <row r="51" spans="1:39" x14ac:dyDescent="0.25">
      <c r="A51" s="6" t="s">
        <v>1492</v>
      </c>
      <c r="B51" s="6" t="s">
        <v>1493</v>
      </c>
      <c r="C51" s="6" t="s">
        <v>1494</v>
      </c>
      <c r="D51" s="6"/>
      <c r="E51" s="6"/>
      <c r="F51" s="6"/>
      <c r="G51" s="149"/>
      <c r="H51" s="149"/>
      <c r="I51" s="149"/>
      <c r="J51" s="149"/>
      <c r="K51" s="149"/>
      <c r="L51" s="149"/>
      <c r="M51" s="149"/>
      <c r="N51" s="149"/>
      <c r="O51" s="150">
        <v>5.59</v>
      </c>
      <c r="P51" s="150">
        <v>5.59</v>
      </c>
      <c r="Q51" s="150">
        <v>6.19</v>
      </c>
      <c r="R51" s="150">
        <v>6.33</v>
      </c>
      <c r="S51" s="150">
        <v>8.3800000000000008</v>
      </c>
      <c r="T51" s="150">
        <v>9.2100000000000009</v>
      </c>
      <c r="U51" s="150">
        <v>9.4700000000000006</v>
      </c>
      <c r="V51" s="150">
        <v>10.19</v>
      </c>
      <c r="W51" s="150">
        <v>13.79</v>
      </c>
      <c r="X51" s="150">
        <v>16.39</v>
      </c>
      <c r="Y51" s="150">
        <v>18.72</v>
      </c>
      <c r="Z51" s="150">
        <v>24.39</v>
      </c>
      <c r="AA51" s="150">
        <v>26.43</v>
      </c>
      <c r="AB51" s="150">
        <v>26.43</v>
      </c>
      <c r="AC51" s="150">
        <v>26.43</v>
      </c>
      <c r="AD51" s="150">
        <v>26.62</v>
      </c>
      <c r="AE51" s="150">
        <v>26.62</v>
      </c>
      <c r="AF51" s="150">
        <v>27.96</v>
      </c>
      <c r="AG51" s="150">
        <v>28.13</v>
      </c>
      <c r="AH51" s="150">
        <v>28.36</v>
      </c>
      <c r="AI51" s="150">
        <v>28.36</v>
      </c>
      <c r="AJ51" s="150">
        <v>28.36</v>
      </c>
      <c r="AK51" s="150">
        <v>28.53</v>
      </c>
      <c r="AL51" s="179">
        <v>29.25</v>
      </c>
      <c r="AM51" s="252"/>
    </row>
    <row r="52" spans="1:39" s="71" customFormat="1" x14ac:dyDescent="0.25">
      <c r="A52" s="70"/>
      <c r="B52" s="70"/>
      <c r="C52" s="70"/>
      <c r="D52" s="70"/>
      <c r="E52" s="70"/>
      <c r="F52" s="70"/>
      <c r="G52" s="265"/>
      <c r="H52" s="265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  <c r="AJ52" s="265"/>
      <c r="AK52" s="265"/>
      <c r="AL52" s="266"/>
      <c r="AM52" s="254"/>
    </row>
    <row r="53" spans="1:39" x14ac:dyDescent="0.25">
      <c r="A53" s="6" t="s">
        <v>1495</v>
      </c>
      <c r="B53" s="6" t="s">
        <v>1496</v>
      </c>
      <c r="C53" s="6" t="s">
        <v>1497</v>
      </c>
      <c r="D53" s="6"/>
      <c r="E53" s="6"/>
      <c r="F53" s="6"/>
      <c r="G53" s="150">
        <v>126</v>
      </c>
      <c r="H53" s="150">
        <v>127</v>
      </c>
      <c r="I53" s="150">
        <v>127</v>
      </c>
      <c r="J53" s="150">
        <v>128</v>
      </c>
      <c r="K53" s="150">
        <v>128</v>
      </c>
      <c r="L53" s="150">
        <v>129</v>
      </c>
      <c r="M53" s="150">
        <v>129</v>
      </c>
      <c r="N53" s="150">
        <v>130</v>
      </c>
      <c r="O53" s="150">
        <v>133</v>
      </c>
      <c r="P53" s="150">
        <v>135</v>
      </c>
      <c r="Q53" s="150">
        <v>137</v>
      </c>
      <c r="R53" s="150">
        <v>138</v>
      </c>
      <c r="S53" s="150">
        <v>139</v>
      </c>
      <c r="T53" s="150">
        <v>140</v>
      </c>
      <c r="U53" s="150">
        <v>141</v>
      </c>
      <c r="V53" s="150">
        <v>141</v>
      </c>
      <c r="W53" s="150">
        <v>142</v>
      </c>
      <c r="X53" s="150">
        <v>143</v>
      </c>
      <c r="Y53" s="150">
        <v>143</v>
      </c>
      <c r="Z53" s="150">
        <v>144</v>
      </c>
      <c r="AA53" s="150">
        <v>145</v>
      </c>
      <c r="AB53" s="150">
        <v>147</v>
      </c>
      <c r="AC53" s="150">
        <v>148</v>
      </c>
      <c r="AD53" s="150">
        <v>149</v>
      </c>
      <c r="AE53" s="150">
        <v>151</v>
      </c>
      <c r="AF53" s="150">
        <v>152</v>
      </c>
      <c r="AG53" s="150">
        <v>153</v>
      </c>
      <c r="AH53" s="150">
        <v>154</v>
      </c>
      <c r="AI53" s="150">
        <v>155</v>
      </c>
      <c r="AJ53" s="150">
        <v>156</v>
      </c>
      <c r="AK53" s="150">
        <v>158</v>
      </c>
      <c r="AL53" s="179">
        <v>160</v>
      </c>
      <c r="AM53" s="252"/>
    </row>
    <row r="54" spans="1:39" s="71" customFormat="1" x14ac:dyDescent="0.25">
      <c r="A54" s="70"/>
      <c r="B54" s="70"/>
      <c r="C54" s="70"/>
      <c r="D54" s="70"/>
      <c r="E54" s="70"/>
      <c r="F54" s="70"/>
      <c r="G54" s="265"/>
      <c r="H54" s="265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  <c r="AJ54" s="265"/>
      <c r="AK54" s="265"/>
      <c r="AL54" s="266"/>
      <c r="AM54" s="254"/>
    </row>
    <row r="55" spans="1:39" ht="28.5" x14ac:dyDescent="0.25">
      <c r="A55" s="1" t="s">
        <v>1498</v>
      </c>
      <c r="B55" s="3" t="s">
        <v>1499</v>
      </c>
      <c r="C55" s="1" t="s">
        <v>1776</v>
      </c>
      <c r="D55" s="1"/>
      <c r="E55" s="1"/>
      <c r="F55" s="1"/>
      <c r="G55" s="285"/>
      <c r="H55" s="285"/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285"/>
      <c r="AL55" s="286"/>
      <c r="AM55" s="252"/>
    </row>
    <row r="56" spans="1:39" s="71" customFormat="1" x14ac:dyDescent="0.25">
      <c r="A56" s="70"/>
      <c r="B56" s="70"/>
      <c r="C56" s="70"/>
      <c r="D56" s="70"/>
      <c r="E56" s="70"/>
      <c r="F56" s="70"/>
      <c r="G56" s="265"/>
      <c r="H56" s="265"/>
      <c r="I56" s="265"/>
      <c r="J56" s="265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  <c r="AG56" s="265"/>
      <c r="AH56" s="265"/>
      <c r="AI56" s="265"/>
      <c r="AJ56" s="265"/>
      <c r="AK56" s="265"/>
      <c r="AL56" s="266"/>
      <c r="AM56" s="254"/>
    </row>
    <row r="57" spans="1:39" ht="28.5" x14ac:dyDescent="0.25">
      <c r="A57" s="6" t="s">
        <v>1500</v>
      </c>
      <c r="B57" s="6" t="s">
        <v>1681</v>
      </c>
      <c r="C57" s="6" t="s">
        <v>1501</v>
      </c>
      <c r="D57" s="6"/>
      <c r="E57" s="6"/>
      <c r="F57" s="6"/>
      <c r="G57" s="150">
        <v>8.9</v>
      </c>
      <c r="H57" s="150">
        <v>9.1</v>
      </c>
      <c r="I57" s="150">
        <v>9.1999999999999993</v>
      </c>
      <c r="J57" s="150">
        <v>9.2560000000000002</v>
      </c>
      <c r="K57" s="150">
        <v>9.8520000000000003</v>
      </c>
      <c r="L57" s="150">
        <v>13.159000000000001</v>
      </c>
      <c r="M57" s="150">
        <v>14.128</v>
      </c>
      <c r="N57" s="150">
        <v>16.785</v>
      </c>
      <c r="O57" s="150">
        <v>19.922999999999998</v>
      </c>
      <c r="P57" s="150">
        <v>20.321000000000002</v>
      </c>
      <c r="Q57" s="150">
        <v>21.841000000000001</v>
      </c>
      <c r="R57" s="150">
        <v>20.756</v>
      </c>
      <c r="S57" s="150">
        <v>21.831</v>
      </c>
      <c r="T57" s="150">
        <v>23.056000000000001</v>
      </c>
      <c r="U57" s="150">
        <v>23.47</v>
      </c>
      <c r="V57" s="150">
        <v>24.236999999999998</v>
      </c>
      <c r="W57" s="150">
        <v>25.003</v>
      </c>
      <c r="X57" s="150">
        <v>26.370999999999999</v>
      </c>
      <c r="Y57" s="150">
        <v>27.146999999999998</v>
      </c>
      <c r="Z57" s="150">
        <v>28.314</v>
      </c>
      <c r="AA57" s="150">
        <v>30.257999999999999</v>
      </c>
      <c r="AB57" s="150">
        <v>30.364999999999998</v>
      </c>
      <c r="AC57" s="150">
        <v>35.189</v>
      </c>
      <c r="AD57" s="150">
        <v>36.871000000000002</v>
      </c>
      <c r="AE57" s="150">
        <v>37.545999999999999</v>
      </c>
      <c r="AF57" s="150">
        <v>41.25</v>
      </c>
      <c r="AG57" s="150">
        <v>42.951999999999998</v>
      </c>
      <c r="AH57" s="150">
        <v>44.369</v>
      </c>
      <c r="AI57" s="150">
        <v>45.268999999999998</v>
      </c>
      <c r="AJ57" s="150">
        <v>47.851999999999997</v>
      </c>
      <c r="AK57" s="150">
        <v>49.381</v>
      </c>
      <c r="AL57" s="179">
        <v>54.515000000000001</v>
      </c>
      <c r="AM57" s="252"/>
    </row>
    <row r="58" spans="1:39" s="71" customFormat="1" x14ac:dyDescent="0.25">
      <c r="A58" s="70"/>
      <c r="B58" s="70"/>
      <c r="C58" s="70"/>
      <c r="D58" s="70"/>
      <c r="E58" s="70"/>
      <c r="F58" s="70"/>
      <c r="G58" s="265"/>
      <c r="H58" s="265"/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  <c r="AJ58" s="265"/>
      <c r="AK58" s="265"/>
      <c r="AL58" s="266"/>
      <c r="AM58" s="254"/>
    </row>
    <row r="59" spans="1:39" x14ac:dyDescent="0.25">
      <c r="A59" s="6" t="s">
        <v>1502</v>
      </c>
      <c r="B59" s="6" t="s">
        <v>1503</v>
      </c>
      <c r="C59" s="6" t="s">
        <v>1504</v>
      </c>
      <c r="D59" s="6"/>
      <c r="E59" s="6"/>
      <c r="F59" s="6"/>
      <c r="G59" s="150">
        <v>156.5</v>
      </c>
      <c r="H59" s="150">
        <v>156.5</v>
      </c>
      <c r="I59" s="150">
        <v>156.5</v>
      </c>
      <c r="J59" s="150">
        <v>156.5</v>
      </c>
      <c r="K59" s="150">
        <v>156.5</v>
      </c>
      <c r="L59" s="150">
        <v>156.5</v>
      </c>
      <c r="M59" s="150">
        <v>157</v>
      </c>
      <c r="N59" s="150">
        <v>157.1</v>
      </c>
      <c r="O59" s="150">
        <v>157.4</v>
      </c>
      <c r="P59" s="150">
        <v>158.1</v>
      </c>
      <c r="Q59" s="150">
        <v>158.30000000000001</v>
      </c>
      <c r="R59" s="150">
        <v>158.69999999999999</v>
      </c>
      <c r="S59" s="150">
        <v>159.4</v>
      </c>
      <c r="T59" s="150">
        <v>159.69999999999999</v>
      </c>
      <c r="U59" s="150">
        <v>160.19999999999999</v>
      </c>
      <c r="V59" s="150">
        <v>160.6</v>
      </c>
      <c r="W59" s="150">
        <v>160.80000000000001</v>
      </c>
      <c r="X59" s="150">
        <v>161.4</v>
      </c>
      <c r="Y59" s="150">
        <v>161.69999999999999</v>
      </c>
      <c r="Z59" s="150">
        <v>161.9</v>
      </c>
      <c r="AA59" s="150">
        <v>162.4</v>
      </c>
      <c r="AB59" s="150">
        <v>163.1</v>
      </c>
      <c r="AC59" s="150">
        <v>163.30000000000001</v>
      </c>
      <c r="AD59" s="150">
        <v>163.80000000000001</v>
      </c>
      <c r="AE59" s="150">
        <v>164.3</v>
      </c>
      <c r="AF59" s="150">
        <v>164.6</v>
      </c>
      <c r="AG59" s="150">
        <v>165.1</v>
      </c>
      <c r="AH59" s="150">
        <v>165.5</v>
      </c>
      <c r="AI59" s="150">
        <v>165.8</v>
      </c>
      <c r="AJ59" s="150">
        <v>166.6</v>
      </c>
      <c r="AK59" s="150">
        <v>167</v>
      </c>
      <c r="AL59" s="179">
        <v>167.3</v>
      </c>
      <c r="AM59" s="252"/>
    </row>
    <row r="60" spans="1:39" s="71" customFormat="1" x14ac:dyDescent="0.25">
      <c r="A60" s="70"/>
      <c r="B60" s="70"/>
      <c r="C60" s="70"/>
      <c r="D60" s="70"/>
      <c r="E60" s="70"/>
      <c r="F60" s="70"/>
      <c r="G60" s="265"/>
      <c r="H60" s="265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  <c r="AJ60" s="265"/>
      <c r="AK60" s="265"/>
      <c r="AL60" s="266"/>
      <c r="AM60" s="254"/>
    </row>
    <row r="61" spans="1:39" ht="28.5" x14ac:dyDescent="0.25">
      <c r="A61" s="6" t="s">
        <v>1505</v>
      </c>
      <c r="B61" s="6" t="s">
        <v>1506</v>
      </c>
      <c r="C61" s="6" t="s">
        <v>1791</v>
      </c>
      <c r="D61" s="6"/>
      <c r="E61" s="6"/>
      <c r="F61" s="6"/>
      <c r="G61" s="152">
        <v>22</v>
      </c>
      <c r="H61" s="152">
        <v>22.5</v>
      </c>
      <c r="I61" s="152">
        <v>23</v>
      </c>
      <c r="J61" s="152">
        <v>23.5</v>
      </c>
      <c r="K61" s="152">
        <v>24</v>
      </c>
      <c r="L61" s="152">
        <v>24.5</v>
      </c>
      <c r="M61" s="152">
        <v>25</v>
      </c>
      <c r="N61" s="152">
        <v>25.5</v>
      </c>
      <c r="O61" s="152">
        <v>26</v>
      </c>
      <c r="P61" s="152">
        <v>26.5</v>
      </c>
      <c r="Q61" s="152">
        <v>27</v>
      </c>
      <c r="R61" s="152">
        <v>27.5</v>
      </c>
      <c r="S61" s="152">
        <v>28</v>
      </c>
      <c r="T61" s="152">
        <v>28</v>
      </c>
      <c r="U61" s="152">
        <v>28.5</v>
      </c>
      <c r="V61" s="152">
        <v>29</v>
      </c>
      <c r="W61" s="152">
        <v>29.5</v>
      </c>
      <c r="X61" s="152">
        <v>30</v>
      </c>
      <c r="Y61" s="152">
        <v>30.5</v>
      </c>
      <c r="Z61" s="152">
        <v>31</v>
      </c>
      <c r="AA61" s="152">
        <v>31.1</v>
      </c>
      <c r="AB61" s="152">
        <v>31.5</v>
      </c>
      <c r="AC61" s="152">
        <v>31.8</v>
      </c>
      <c r="AD61" s="152">
        <v>32</v>
      </c>
      <c r="AE61" s="152">
        <v>32.700000000000003</v>
      </c>
      <c r="AF61" s="152">
        <v>33</v>
      </c>
      <c r="AG61" s="150">
        <v>33.1</v>
      </c>
      <c r="AH61" s="150">
        <v>33.5</v>
      </c>
      <c r="AI61" s="150">
        <v>33.75</v>
      </c>
      <c r="AJ61" s="150">
        <v>34</v>
      </c>
      <c r="AK61" s="150">
        <v>34.1</v>
      </c>
      <c r="AL61" s="179">
        <v>34.5</v>
      </c>
      <c r="AM61" s="252"/>
    </row>
    <row r="62" spans="1:39" s="71" customFormat="1" x14ac:dyDescent="0.25">
      <c r="A62" s="70"/>
      <c r="B62" s="70"/>
      <c r="C62" s="70"/>
      <c r="D62" s="70"/>
      <c r="E62" s="70"/>
      <c r="F62" s="70"/>
      <c r="G62" s="265"/>
      <c r="H62" s="265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  <c r="AJ62" s="265"/>
      <c r="AK62" s="265"/>
      <c r="AL62" s="266"/>
      <c r="AM62" s="254"/>
    </row>
    <row r="63" spans="1:39" x14ac:dyDescent="0.25">
      <c r="A63" s="6" t="s">
        <v>1507</v>
      </c>
      <c r="B63" s="6" t="s">
        <v>1508</v>
      </c>
      <c r="C63" s="6" t="s">
        <v>1509</v>
      </c>
      <c r="D63" s="6"/>
      <c r="E63" s="6"/>
      <c r="F63" s="6"/>
      <c r="G63" s="288"/>
      <c r="H63" s="288"/>
      <c r="I63" s="288"/>
      <c r="J63" s="288"/>
      <c r="K63" s="288"/>
      <c r="L63" s="288"/>
      <c r="M63" s="288"/>
      <c r="N63" s="288"/>
      <c r="O63" s="288"/>
      <c r="P63" s="288"/>
      <c r="Q63" s="288"/>
      <c r="R63" s="288"/>
      <c r="S63" s="288"/>
      <c r="T63" s="288"/>
      <c r="U63" s="288"/>
      <c r="V63" s="288"/>
      <c r="W63" s="288"/>
      <c r="X63" s="288"/>
      <c r="Y63" s="288"/>
      <c r="Z63" s="288"/>
      <c r="AA63" s="288"/>
      <c r="AB63" s="288"/>
      <c r="AC63" s="288"/>
      <c r="AD63" s="150">
        <v>31.2</v>
      </c>
      <c r="AE63" s="150">
        <v>32.1</v>
      </c>
      <c r="AF63" s="150">
        <v>33</v>
      </c>
      <c r="AG63" s="150">
        <v>33.4</v>
      </c>
      <c r="AH63" s="150">
        <v>34.6</v>
      </c>
      <c r="AI63" s="150">
        <v>36.5</v>
      </c>
      <c r="AJ63" s="150">
        <v>39.200000000000003</v>
      </c>
      <c r="AK63" s="150">
        <v>39.799999999999997</v>
      </c>
      <c r="AL63" s="179">
        <v>41.13</v>
      </c>
      <c r="AM63" s="252"/>
    </row>
    <row r="64" spans="1:39" s="71" customFormat="1" x14ac:dyDescent="0.25">
      <c r="A64" s="70"/>
      <c r="B64" s="70"/>
      <c r="C64" s="70"/>
      <c r="D64" s="70"/>
      <c r="E64" s="70"/>
      <c r="F64" s="70"/>
      <c r="G64" s="265"/>
      <c r="H64" s="265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  <c r="AJ64" s="265"/>
      <c r="AK64" s="265"/>
      <c r="AL64" s="266"/>
      <c r="AM64" s="254"/>
    </row>
    <row r="65" spans="1:39" x14ac:dyDescent="0.25">
      <c r="A65" s="6" t="s">
        <v>1510</v>
      </c>
      <c r="B65" s="6" t="s">
        <v>1511</v>
      </c>
      <c r="C65" s="6" t="s">
        <v>1512</v>
      </c>
      <c r="D65" s="6"/>
      <c r="E65" s="6"/>
      <c r="F65" s="6"/>
      <c r="G65" s="150">
        <v>27.55</v>
      </c>
      <c r="H65" s="150">
        <v>27.55</v>
      </c>
      <c r="I65" s="150">
        <v>27.55</v>
      </c>
      <c r="J65" s="150">
        <v>27.55</v>
      </c>
      <c r="K65" s="150">
        <v>27.55</v>
      </c>
      <c r="L65" s="150">
        <v>27.55</v>
      </c>
      <c r="M65" s="150">
        <v>27.55</v>
      </c>
      <c r="N65" s="150">
        <v>27.55</v>
      </c>
      <c r="O65" s="150">
        <v>27.55</v>
      </c>
      <c r="P65" s="150">
        <v>27.55</v>
      </c>
      <c r="Q65" s="150">
        <v>27.55</v>
      </c>
      <c r="R65" s="150">
        <v>29.05</v>
      </c>
      <c r="S65" s="150">
        <v>29.05</v>
      </c>
      <c r="T65" s="150">
        <v>29.05</v>
      </c>
      <c r="U65" s="150">
        <v>29.05</v>
      </c>
      <c r="V65" s="150">
        <v>29.05</v>
      </c>
      <c r="W65" s="150">
        <v>32.04</v>
      </c>
      <c r="X65" s="150">
        <v>34</v>
      </c>
      <c r="Y65" s="150">
        <v>34</v>
      </c>
      <c r="Z65" s="150">
        <v>36.450000000000003</v>
      </c>
      <c r="AA65" s="150">
        <v>42.05</v>
      </c>
      <c r="AB65" s="150">
        <v>44.85</v>
      </c>
      <c r="AC65" s="150">
        <v>46.78</v>
      </c>
      <c r="AD65" s="150">
        <v>47.05</v>
      </c>
      <c r="AE65" s="150">
        <v>47.05</v>
      </c>
      <c r="AF65" s="150">
        <v>47.05</v>
      </c>
      <c r="AG65" s="150">
        <v>47.05</v>
      </c>
      <c r="AH65" s="150">
        <v>47.05</v>
      </c>
      <c r="AI65" s="150">
        <v>47.25</v>
      </c>
      <c r="AJ65" s="150">
        <v>47.25</v>
      </c>
      <c r="AK65" s="150">
        <v>48.25</v>
      </c>
      <c r="AL65" s="179">
        <v>48.8</v>
      </c>
      <c r="AM65" s="252"/>
    </row>
    <row r="66" spans="1:39" s="71" customFormat="1" x14ac:dyDescent="0.25">
      <c r="A66" s="70"/>
      <c r="B66" s="70"/>
      <c r="C66" s="70"/>
      <c r="D66" s="70"/>
      <c r="E66" s="70"/>
      <c r="F66" s="70"/>
      <c r="G66" s="265"/>
      <c r="H66" s="265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  <c r="AJ66" s="265"/>
      <c r="AK66" s="265"/>
      <c r="AL66" s="266"/>
      <c r="AM66" s="254"/>
    </row>
    <row r="67" spans="1:39" ht="28.5" x14ac:dyDescent="0.25">
      <c r="A67" s="1" t="s">
        <v>1513</v>
      </c>
      <c r="B67" s="3" t="s">
        <v>1514</v>
      </c>
      <c r="C67" s="1" t="s">
        <v>1777</v>
      </c>
      <c r="D67" s="1"/>
      <c r="E67" s="1"/>
      <c r="F67" s="1"/>
      <c r="G67" s="285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285"/>
      <c r="AL67" s="286"/>
      <c r="AM67" s="252"/>
    </row>
    <row r="68" spans="1:39" s="71" customFormat="1" x14ac:dyDescent="0.25">
      <c r="A68" s="70"/>
      <c r="B68" s="70"/>
      <c r="C68" s="70"/>
      <c r="D68" s="70"/>
      <c r="E68" s="70"/>
      <c r="F68" s="70"/>
      <c r="G68" s="265"/>
      <c r="H68" s="265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  <c r="AJ68" s="265"/>
      <c r="AK68" s="265"/>
      <c r="AL68" s="266"/>
      <c r="AM68" s="254"/>
    </row>
    <row r="69" spans="1:39" x14ac:dyDescent="0.25">
      <c r="A69" s="1" t="s">
        <v>1515</v>
      </c>
      <c r="B69" s="3" t="s">
        <v>1516</v>
      </c>
      <c r="C69" s="1" t="s">
        <v>1517</v>
      </c>
      <c r="D69" s="1"/>
      <c r="E69" s="1"/>
      <c r="F69" s="1"/>
      <c r="G69" s="285"/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285"/>
      <c r="AL69" s="286"/>
      <c r="AM69" s="252"/>
    </row>
    <row r="70" spans="1:39" s="71" customFormat="1" x14ac:dyDescent="0.25">
      <c r="A70" s="70"/>
      <c r="B70" s="70"/>
      <c r="C70" s="70"/>
      <c r="D70" s="70"/>
      <c r="E70" s="70"/>
      <c r="F70" s="70"/>
      <c r="G70" s="265"/>
      <c r="H70" s="26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I70" s="265"/>
      <c r="AJ70" s="265"/>
      <c r="AK70" s="265"/>
      <c r="AL70" s="266"/>
      <c r="AM70" s="254"/>
    </row>
    <row r="71" spans="1:39" x14ac:dyDescent="0.25">
      <c r="A71" s="6" t="s">
        <v>1518</v>
      </c>
      <c r="B71" s="6" t="s">
        <v>1519</v>
      </c>
      <c r="C71" s="6" t="s">
        <v>1520</v>
      </c>
      <c r="D71" s="6"/>
      <c r="E71" s="6"/>
      <c r="F71" s="6"/>
      <c r="G71" s="150">
        <v>20.6</v>
      </c>
      <c r="H71" s="150">
        <v>20.6</v>
      </c>
      <c r="I71" s="150">
        <v>20.6</v>
      </c>
      <c r="J71" s="150">
        <v>20.6</v>
      </c>
      <c r="K71" s="150">
        <v>20.6</v>
      </c>
      <c r="L71" s="150">
        <v>20.6</v>
      </c>
      <c r="M71" s="150">
        <v>20.6</v>
      </c>
      <c r="N71" s="150">
        <v>20.6</v>
      </c>
      <c r="O71" s="150">
        <v>20.6</v>
      </c>
      <c r="P71" s="150">
        <v>20.6</v>
      </c>
      <c r="Q71" s="150">
        <v>20.6</v>
      </c>
      <c r="R71" s="150">
        <v>24.1</v>
      </c>
      <c r="S71" s="150">
        <v>24.1</v>
      </c>
      <c r="T71" s="150">
        <v>24.1</v>
      </c>
      <c r="U71" s="150">
        <v>24.6</v>
      </c>
      <c r="V71" s="150">
        <v>25.1</v>
      </c>
      <c r="W71" s="150">
        <v>25.5</v>
      </c>
      <c r="X71" s="150">
        <v>25.5</v>
      </c>
      <c r="Y71" s="150">
        <v>25.5</v>
      </c>
      <c r="Z71" s="150">
        <v>25.5</v>
      </c>
      <c r="AA71" s="150">
        <v>26.6</v>
      </c>
      <c r="AB71" s="150">
        <v>26.6</v>
      </c>
      <c r="AC71" s="150">
        <v>26.6</v>
      </c>
      <c r="AD71" s="150">
        <v>27</v>
      </c>
      <c r="AE71" s="150">
        <v>27</v>
      </c>
      <c r="AF71" s="150">
        <v>27.4</v>
      </c>
      <c r="AG71" s="150">
        <v>27.9</v>
      </c>
      <c r="AH71" s="150">
        <v>29.8</v>
      </c>
      <c r="AI71" s="150">
        <v>31.1</v>
      </c>
      <c r="AJ71" s="150">
        <v>32.299999999999997</v>
      </c>
      <c r="AK71" s="150">
        <v>33.200000000000003</v>
      </c>
      <c r="AL71" s="179">
        <v>34.6</v>
      </c>
      <c r="AM71" s="252"/>
    </row>
    <row r="72" spans="1:39" s="71" customFormat="1" x14ac:dyDescent="0.25">
      <c r="A72" s="70"/>
      <c r="B72" s="70"/>
      <c r="C72" s="70"/>
      <c r="D72" s="70"/>
      <c r="E72" s="70"/>
      <c r="F72" s="70"/>
      <c r="G72" s="265"/>
      <c r="H72" s="26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I72" s="265"/>
      <c r="AJ72" s="265"/>
      <c r="AK72" s="265"/>
      <c r="AL72" s="266"/>
      <c r="AM72" s="254"/>
    </row>
    <row r="73" spans="1:39" x14ac:dyDescent="0.25">
      <c r="A73" s="6" t="s">
        <v>1521</v>
      </c>
      <c r="B73" s="6" t="s">
        <v>1522</v>
      </c>
      <c r="C73" s="6" t="s">
        <v>1523</v>
      </c>
      <c r="D73" s="6"/>
      <c r="E73" s="6"/>
      <c r="F73" s="6"/>
      <c r="G73" s="288"/>
      <c r="H73" s="288"/>
      <c r="I73" s="288"/>
      <c r="J73" s="288"/>
      <c r="K73" s="288"/>
      <c r="L73" s="288"/>
      <c r="M73" s="288"/>
      <c r="N73" s="288"/>
      <c r="O73" s="150">
        <v>25.4</v>
      </c>
      <c r="P73" s="150">
        <v>25.4</v>
      </c>
      <c r="Q73" s="150">
        <v>25.4</v>
      </c>
      <c r="R73" s="150">
        <v>26</v>
      </c>
      <c r="S73" s="150">
        <v>26.9</v>
      </c>
      <c r="T73" s="150">
        <v>26.9</v>
      </c>
      <c r="U73" s="150">
        <v>26.9</v>
      </c>
      <c r="V73" s="150">
        <v>27.5</v>
      </c>
      <c r="W73" s="150">
        <v>28.4</v>
      </c>
      <c r="X73" s="150">
        <v>28.4</v>
      </c>
      <c r="Y73" s="150">
        <v>31.2</v>
      </c>
      <c r="Z73" s="150">
        <v>31.2</v>
      </c>
      <c r="AA73" s="150">
        <v>32.4</v>
      </c>
      <c r="AB73" s="150">
        <v>33</v>
      </c>
      <c r="AC73" s="150">
        <v>34.1</v>
      </c>
      <c r="AD73" s="150">
        <v>34.1</v>
      </c>
      <c r="AE73" s="150">
        <v>34.1</v>
      </c>
      <c r="AF73" s="150">
        <v>34.1</v>
      </c>
      <c r="AG73" s="150">
        <v>35.200000000000003</v>
      </c>
      <c r="AH73" s="150">
        <v>35.6</v>
      </c>
      <c r="AI73" s="150">
        <v>36.4</v>
      </c>
      <c r="AJ73" s="150">
        <v>37.5</v>
      </c>
      <c r="AK73" s="150">
        <v>39</v>
      </c>
      <c r="AL73" s="179">
        <v>40.299999999999997</v>
      </c>
      <c r="AM73" s="252"/>
    </row>
    <row r="74" spans="1:39" s="71" customFormat="1" x14ac:dyDescent="0.25">
      <c r="A74" s="70"/>
      <c r="B74" s="70"/>
      <c r="C74" s="70"/>
      <c r="D74" s="70"/>
      <c r="E74" s="70"/>
      <c r="F74" s="70"/>
      <c r="G74" s="265"/>
      <c r="H74" s="265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I74" s="265"/>
      <c r="AJ74" s="265"/>
      <c r="AK74" s="265"/>
      <c r="AL74" s="266"/>
      <c r="AM74" s="254"/>
    </row>
    <row r="75" spans="1:39" x14ac:dyDescent="0.25">
      <c r="A75" s="1" t="s">
        <v>1524</v>
      </c>
      <c r="B75" s="6" t="s">
        <v>1525</v>
      </c>
      <c r="C75" s="6" t="s">
        <v>1526</v>
      </c>
      <c r="D75" s="6"/>
      <c r="E75" s="6"/>
      <c r="F75" s="6"/>
      <c r="G75" s="288"/>
      <c r="H75" s="288"/>
      <c r="I75" s="288"/>
      <c r="J75" s="288"/>
      <c r="K75" s="288"/>
      <c r="L75" s="288"/>
      <c r="M75" s="288"/>
      <c r="N75" s="288"/>
      <c r="O75" s="150">
        <v>18</v>
      </c>
      <c r="P75" s="150">
        <v>30</v>
      </c>
      <c r="Q75" s="150">
        <v>30</v>
      </c>
      <c r="R75" s="150">
        <v>30</v>
      </c>
      <c r="S75" s="150">
        <v>35</v>
      </c>
      <c r="T75" s="150">
        <v>35</v>
      </c>
      <c r="U75" s="150">
        <v>35</v>
      </c>
      <c r="V75" s="150">
        <v>48</v>
      </c>
      <c r="W75" s="150">
        <v>52</v>
      </c>
      <c r="X75" s="150">
        <v>52</v>
      </c>
      <c r="Y75" s="150">
        <v>52</v>
      </c>
      <c r="Z75" s="150">
        <v>66</v>
      </c>
      <c r="AA75" s="150">
        <v>69</v>
      </c>
      <c r="AB75" s="150">
        <v>69</v>
      </c>
      <c r="AC75" s="150">
        <v>74</v>
      </c>
      <c r="AD75" s="150">
        <v>77</v>
      </c>
      <c r="AE75" s="150">
        <v>84</v>
      </c>
      <c r="AF75" s="150">
        <v>84</v>
      </c>
      <c r="AG75" s="150">
        <v>84</v>
      </c>
      <c r="AH75" s="150">
        <v>84</v>
      </c>
      <c r="AI75" s="150">
        <v>92</v>
      </c>
      <c r="AJ75" s="150">
        <v>97</v>
      </c>
      <c r="AK75" s="150">
        <v>97</v>
      </c>
      <c r="AL75" s="179">
        <v>97</v>
      </c>
      <c r="AM75" s="252"/>
    </row>
    <row r="76" spans="1:39" s="71" customFormat="1" x14ac:dyDescent="0.25">
      <c r="A76" s="70"/>
      <c r="B76" s="70"/>
      <c r="C76" s="70"/>
      <c r="D76" s="70"/>
      <c r="E76" s="70"/>
      <c r="F76" s="70"/>
      <c r="G76" s="265"/>
      <c r="H76" s="265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I76" s="265"/>
      <c r="AJ76" s="265"/>
      <c r="AK76" s="265"/>
      <c r="AL76" s="266"/>
      <c r="AM76" s="254"/>
    </row>
    <row r="77" spans="1:39" x14ac:dyDescent="0.25">
      <c r="A77" s="6" t="s">
        <v>1527</v>
      </c>
      <c r="B77" s="6" t="s">
        <v>1528</v>
      </c>
      <c r="C77" s="6" t="s">
        <v>1529</v>
      </c>
      <c r="D77" s="6"/>
      <c r="E77" s="6"/>
      <c r="F77" s="6"/>
      <c r="G77" s="150">
        <v>18.364999999999998</v>
      </c>
      <c r="H77" s="150">
        <v>20.58</v>
      </c>
      <c r="I77" s="150">
        <v>20.58</v>
      </c>
      <c r="J77" s="150">
        <v>20.58</v>
      </c>
      <c r="K77" s="150">
        <v>20.58</v>
      </c>
      <c r="L77" s="150">
        <v>20.58</v>
      </c>
      <c r="M77" s="150">
        <v>20.58</v>
      </c>
      <c r="N77" s="283">
        <v>20.58</v>
      </c>
      <c r="O77" s="150">
        <v>30.25</v>
      </c>
      <c r="P77" s="283">
        <v>30.25</v>
      </c>
      <c r="Q77" s="150">
        <v>30.25</v>
      </c>
      <c r="R77" s="150">
        <v>30.25</v>
      </c>
      <c r="S77" s="283">
        <v>30.25</v>
      </c>
      <c r="T77" s="283">
        <v>30.25</v>
      </c>
      <c r="U77" s="283">
        <v>30.25</v>
      </c>
      <c r="V77" s="283">
        <v>32.325000000000003</v>
      </c>
      <c r="W77" s="283">
        <v>32.325000000000003</v>
      </c>
      <c r="X77" s="283">
        <v>32.325000000000003</v>
      </c>
      <c r="Y77" s="283">
        <v>32.325000000000003</v>
      </c>
      <c r="Z77" s="283">
        <v>32.325000000000003</v>
      </c>
      <c r="AA77" s="283">
        <v>32.325000000000003</v>
      </c>
      <c r="AB77" s="283">
        <v>32.325000000000003</v>
      </c>
      <c r="AC77" s="283">
        <v>32.325000000000003</v>
      </c>
      <c r="AD77" s="283">
        <v>32.325000000000003</v>
      </c>
      <c r="AE77" s="283">
        <v>32.325000000000003</v>
      </c>
      <c r="AF77" s="296">
        <v>34.404000000000003</v>
      </c>
      <c r="AG77" s="283">
        <v>34.404000000000003</v>
      </c>
      <c r="AH77" s="283">
        <v>34.404000000000003</v>
      </c>
      <c r="AI77" s="283">
        <v>34.404000000000003</v>
      </c>
      <c r="AJ77" s="283">
        <v>34.404000000000003</v>
      </c>
      <c r="AK77" s="283">
        <v>34.404000000000003</v>
      </c>
      <c r="AL77" s="296">
        <v>34.404000000000003</v>
      </c>
      <c r="AM77" s="252"/>
    </row>
    <row r="78" spans="1:39" s="71" customFormat="1" x14ac:dyDescent="0.25">
      <c r="A78" s="70"/>
      <c r="B78" s="70"/>
      <c r="C78" s="70"/>
      <c r="D78" s="70"/>
      <c r="E78" s="70"/>
      <c r="F78" s="70"/>
      <c r="G78" s="265"/>
      <c r="H78" s="265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I78" s="265"/>
      <c r="AJ78" s="265"/>
      <c r="AK78" s="265"/>
      <c r="AL78" s="266"/>
      <c r="AM78" s="254"/>
    </row>
    <row r="79" spans="1:39" x14ac:dyDescent="0.25">
      <c r="A79" s="6" t="s">
        <v>1530</v>
      </c>
      <c r="B79" s="6" t="s">
        <v>1531</v>
      </c>
      <c r="C79" s="6" t="s">
        <v>1785</v>
      </c>
      <c r="D79" s="6"/>
      <c r="E79" s="6"/>
      <c r="F79" s="6"/>
      <c r="G79" s="288"/>
      <c r="H79" s="288"/>
      <c r="I79" s="288"/>
      <c r="J79" s="288"/>
      <c r="K79" s="288"/>
      <c r="L79" s="288"/>
      <c r="M79" s="288"/>
      <c r="N79" s="288"/>
      <c r="O79" s="288"/>
      <c r="P79" s="288"/>
      <c r="Q79" s="288"/>
      <c r="R79" s="288"/>
      <c r="S79" s="288"/>
      <c r="T79" s="288"/>
      <c r="U79" s="288"/>
      <c r="V79" s="288"/>
      <c r="W79" s="288"/>
      <c r="X79" s="288"/>
      <c r="Y79" s="288"/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150">
        <v>483.74</v>
      </c>
      <c r="AK79" s="288"/>
      <c r="AL79" s="297"/>
      <c r="AM79" s="252"/>
    </row>
    <row r="80" spans="1:39" s="71" customFormat="1" x14ac:dyDescent="0.25">
      <c r="A80" s="70"/>
      <c r="B80" s="70"/>
      <c r="C80" s="70"/>
      <c r="D80" s="70"/>
      <c r="E80" s="70"/>
      <c r="F80" s="70"/>
      <c r="G80" s="265"/>
      <c r="H80" s="265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  <c r="AJ80" s="265"/>
      <c r="AK80" s="265"/>
      <c r="AL80" s="266"/>
      <c r="AM80" s="254"/>
    </row>
    <row r="81" spans="1:39" x14ac:dyDescent="0.25">
      <c r="A81" s="6" t="s">
        <v>1532</v>
      </c>
      <c r="B81" s="6" t="s">
        <v>1533</v>
      </c>
      <c r="C81" s="6" t="s">
        <v>1534</v>
      </c>
      <c r="D81" s="6"/>
      <c r="E81" s="6"/>
      <c r="F81" s="6"/>
      <c r="G81" s="150">
        <v>2.12</v>
      </c>
      <c r="H81" s="150">
        <f>6.45+G81</f>
        <v>8.57</v>
      </c>
      <c r="I81" s="150">
        <f>1.5+H81</f>
        <v>10.07</v>
      </c>
      <c r="J81" s="150">
        <f>0.8+I81</f>
        <v>10.870000000000001</v>
      </c>
      <c r="K81" s="150">
        <f>4.84+J81</f>
        <v>15.71</v>
      </c>
      <c r="L81" s="150">
        <f>0.85+K81</f>
        <v>16.560000000000002</v>
      </c>
      <c r="M81" s="150">
        <f>2.82+L81</f>
        <v>19.380000000000003</v>
      </c>
      <c r="N81" s="150">
        <f>1.07+M81</f>
        <v>20.450000000000003</v>
      </c>
      <c r="O81" s="150">
        <f>2.59+N81</f>
        <v>23.040000000000003</v>
      </c>
      <c r="P81" s="150">
        <f>2.2+O81</f>
        <v>25.240000000000002</v>
      </c>
      <c r="Q81" s="150">
        <f>2.27+P81</f>
        <v>27.51</v>
      </c>
      <c r="R81" s="150">
        <f>2.65+Q81</f>
        <v>30.16</v>
      </c>
      <c r="S81" s="150">
        <f>0.24+R81</f>
        <v>30.4</v>
      </c>
      <c r="T81" s="150">
        <f>0.9+S81</f>
        <v>31.299999999999997</v>
      </c>
      <c r="U81" s="150">
        <f>0+T81</f>
        <v>31.299999999999997</v>
      </c>
      <c r="V81" s="150">
        <f>0.83+U81</f>
        <v>32.129999999999995</v>
      </c>
      <c r="W81" s="150">
        <f>0.43+V81</f>
        <v>32.559999999999995</v>
      </c>
      <c r="X81" s="150">
        <f>0+W81</f>
        <v>32.559999999999995</v>
      </c>
      <c r="Y81" s="150">
        <f>0.23+X81</f>
        <v>32.789999999999992</v>
      </c>
      <c r="Z81" s="150">
        <f>0+Y81</f>
        <v>32.789999999999992</v>
      </c>
      <c r="AA81" s="150">
        <f>0.93+Z81</f>
        <v>33.719999999999992</v>
      </c>
      <c r="AB81" s="150">
        <f>0.16+AA81</f>
        <v>33.879999999999988</v>
      </c>
      <c r="AC81" s="150">
        <f>0+AB81</f>
        <v>33.879999999999988</v>
      </c>
      <c r="AD81" s="150">
        <f>0.11+AC81</f>
        <v>33.989999999999988</v>
      </c>
      <c r="AE81" s="150">
        <f>0+AD81</f>
        <v>33.989999999999988</v>
      </c>
      <c r="AF81" s="150">
        <f>0.15+AE81</f>
        <v>34.139999999999986</v>
      </c>
      <c r="AG81" s="150">
        <f>0.44+AF81</f>
        <v>34.579999999999984</v>
      </c>
      <c r="AH81" s="150">
        <f>0.19+AG81</f>
        <v>34.769999999999982</v>
      </c>
      <c r="AI81" s="150">
        <f>0.23+AH81</f>
        <v>34.999999999999979</v>
      </c>
      <c r="AJ81" s="150">
        <f>0.29+AI81</f>
        <v>35.289999999999978</v>
      </c>
      <c r="AK81" s="150">
        <f>0.32+AJ81</f>
        <v>35.609999999999978</v>
      </c>
      <c r="AL81" s="179">
        <f>0+AK81</f>
        <v>35.609999999999978</v>
      </c>
      <c r="AM81" s="252"/>
    </row>
    <row r="82" spans="1:39" s="71" customFormat="1" x14ac:dyDescent="0.25">
      <c r="A82" s="70"/>
      <c r="B82" s="70"/>
      <c r="C82" s="70"/>
      <c r="D82" s="70"/>
      <c r="E82" s="70"/>
      <c r="F82" s="70"/>
      <c r="G82" s="265"/>
      <c r="H82" s="265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I82" s="265"/>
      <c r="AJ82" s="265"/>
      <c r="AK82" s="265"/>
      <c r="AL82" s="266"/>
      <c r="AM82" s="254"/>
    </row>
    <row r="83" spans="1:39" x14ac:dyDescent="0.25">
      <c r="A83" s="6" t="s">
        <v>1535</v>
      </c>
      <c r="B83" s="6" t="s">
        <v>1536</v>
      </c>
      <c r="C83" s="6" t="s">
        <v>1537</v>
      </c>
      <c r="D83" s="6"/>
      <c r="E83" s="6"/>
      <c r="F83" s="6"/>
      <c r="G83" s="288"/>
      <c r="H83" s="288"/>
      <c r="I83" s="288"/>
      <c r="J83" s="288"/>
      <c r="K83" s="288"/>
      <c r="L83" s="288"/>
      <c r="M83" s="288"/>
      <c r="N83" s="288"/>
      <c r="O83" s="288"/>
      <c r="P83" s="288"/>
      <c r="Q83" s="288"/>
      <c r="R83" s="288"/>
      <c r="S83" s="288"/>
      <c r="T83" s="288"/>
      <c r="U83" s="288"/>
      <c r="V83" s="288"/>
      <c r="W83" s="288"/>
      <c r="X83" s="288"/>
      <c r="Y83" s="288"/>
      <c r="Z83" s="288"/>
      <c r="AA83" s="288"/>
      <c r="AB83" s="288"/>
      <c r="AC83" s="288"/>
      <c r="AD83" s="288"/>
      <c r="AE83" s="288"/>
      <c r="AF83" s="150">
        <v>287</v>
      </c>
      <c r="AG83" s="150">
        <v>292</v>
      </c>
      <c r="AH83" s="150">
        <v>293</v>
      </c>
      <c r="AI83" s="150">
        <v>296</v>
      </c>
      <c r="AJ83" s="150">
        <v>296</v>
      </c>
      <c r="AK83" s="150">
        <v>301</v>
      </c>
      <c r="AL83" s="179">
        <v>303</v>
      </c>
      <c r="AM83" s="252"/>
    </row>
    <row r="84" spans="1:39" s="71" customFormat="1" x14ac:dyDescent="0.25">
      <c r="A84" s="70"/>
      <c r="B84" s="70"/>
      <c r="C84" s="70"/>
      <c r="D84" s="70"/>
      <c r="E84" s="70"/>
      <c r="F84" s="70"/>
      <c r="G84" s="265"/>
      <c r="H84" s="265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I84" s="265"/>
      <c r="AJ84" s="265"/>
      <c r="AK84" s="265"/>
      <c r="AL84" s="266"/>
      <c r="AM84" s="254"/>
    </row>
    <row r="85" spans="1:39" ht="42.75" x14ac:dyDescent="0.25">
      <c r="A85" s="6" t="s">
        <v>1538</v>
      </c>
      <c r="B85" s="6" t="s">
        <v>1539</v>
      </c>
      <c r="C85" s="6" t="s">
        <v>1820</v>
      </c>
      <c r="D85" s="6"/>
      <c r="E85" s="6"/>
      <c r="F85" s="6"/>
      <c r="G85" s="50">
        <v>14.403</v>
      </c>
      <c r="H85" s="50">
        <v>14.403</v>
      </c>
      <c r="I85" s="50">
        <v>14.403</v>
      </c>
      <c r="J85" s="50">
        <v>14.403</v>
      </c>
      <c r="K85" s="50">
        <v>14.403</v>
      </c>
      <c r="L85" s="50">
        <v>14.403</v>
      </c>
      <c r="M85" s="50">
        <v>14.403</v>
      </c>
      <c r="N85" s="50">
        <v>14.403</v>
      </c>
      <c r="O85" s="50">
        <v>14.403</v>
      </c>
      <c r="P85" s="50">
        <v>14.403</v>
      </c>
      <c r="Q85" s="50">
        <v>14.403</v>
      </c>
      <c r="R85" s="50">
        <v>14.403</v>
      </c>
      <c r="S85" s="50">
        <v>14.403</v>
      </c>
      <c r="T85" s="50">
        <v>14.403</v>
      </c>
      <c r="U85" s="50">
        <v>15.893000000000001</v>
      </c>
      <c r="V85" s="50">
        <v>15.893000000000001</v>
      </c>
      <c r="W85" s="50">
        <v>15.893000000000001</v>
      </c>
      <c r="X85" s="50">
        <v>15.893000000000001</v>
      </c>
      <c r="Y85" s="50">
        <v>15.893000000000001</v>
      </c>
      <c r="Z85" s="50">
        <v>15.893000000000001</v>
      </c>
      <c r="AA85" s="50">
        <v>15.893000000000001</v>
      </c>
      <c r="AB85" s="50">
        <v>15.893000000000001</v>
      </c>
      <c r="AC85" s="50">
        <v>15.893000000000001</v>
      </c>
      <c r="AD85" s="50">
        <v>15.893000000000001</v>
      </c>
      <c r="AE85" s="50">
        <v>15.893000000000001</v>
      </c>
      <c r="AF85" s="50">
        <v>15.893000000000001</v>
      </c>
      <c r="AG85" s="50">
        <v>15.893000000000001</v>
      </c>
      <c r="AH85" s="50">
        <v>15.893000000000001</v>
      </c>
      <c r="AI85" s="50">
        <v>16.024999999999999</v>
      </c>
      <c r="AJ85" s="50">
        <v>16.350000000000001</v>
      </c>
      <c r="AK85" s="50">
        <v>17.661999999999999</v>
      </c>
      <c r="AL85" s="176">
        <v>17.934000000000001</v>
      </c>
      <c r="AM85" s="252"/>
    </row>
    <row r="86" spans="1:39" s="71" customFormat="1" x14ac:dyDescent="0.25">
      <c r="A86" s="70"/>
      <c r="B86" s="70"/>
      <c r="C86" s="70"/>
      <c r="D86" s="70"/>
      <c r="E86" s="70"/>
      <c r="F86" s="70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I86" s="265"/>
      <c r="AJ86" s="265"/>
      <c r="AK86" s="265"/>
      <c r="AL86" s="266"/>
      <c r="AM86" s="254"/>
    </row>
    <row r="87" spans="1:39" x14ac:dyDescent="0.25">
      <c r="A87" s="6" t="s">
        <v>1540</v>
      </c>
      <c r="B87" s="6" t="s">
        <v>1541</v>
      </c>
      <c r="C87" s="6" t="s">
        <v>1542</v>
      </c>
      <c r="D87" s="6"/>
      <c r="E87" s="6"/>
      <c r="F87" s="6"/>
      <c r="G87" s="150">
        <v>5</v>
      </c>
      <c r="H87" s="150">
        <v>5</v>
      </c>
      <c r="I87" s="150">
        <v>5</v>
      </c>
      <c r="J87" s="150">
        <v>5</v>
      </c>
      <c r="K87" s="150">
        <v>5</v>
      </c>
      <c r="L87" s="150">
        <v>5</v>
      </c>
      <c r="M87" s="150">
        <v>5</v>
      </c>
      <c r="N87" s="150">
        <v>5</v>
      </c>
      <c r="O87" s="150">
        <v>5</v>
      </c>
      <c r="P87" s="150">
        <v>6</v>
      </c>
      <c r="Q87" s="150">
        <v>6</v>
      </c>
      <c r="R87" s="150">
        <v>6</v>
      </c>
      <c r="S87" s="150">
        <v>6</v>
      </c>
      <c r="T87" s="150">
        <v>6</v>
      </c>
      <c r="U87" s="150">
        <v>6</v>
      </c>
      <c r="V87" s="150">
        <v>6</v>
      </c>
      <c r="W87" s="150">
        <v>7</v>
      </c>
      <c r="X87" s="150">
        <v>7</v>
      </c>
      <c r="Y87" s="150">
        <v>7</v>
      </c>
      <c r="Z87" s="150">
        <v>7</v>
      </c>
      <c r="AA87" s="150">
        <v>7</v>
      </c>
      <c r="AB87" s="150">
        <v>7</v>
      </c>
      <c r="AC87" s="150">
        <v>7</v>
      </c>
      <c r="AD87" s="150">
        <v>8</v>
      </c>
      <c r="AE87" s="150">
        <v>8</v>
      </c>
      <c r="AF87" s="150">
        <v>9</v>
      </c>
      <c r="AG87" s="150">
        <v>9.5</v>
      </c>
      <c r="AH87" s="150">
        <v>10</v>
      </c>
      <c r="AI87" s="150">
        <v>11</v>
      </c>
      <c r="AJ87" s="150">
        <v>11.5</v>
      </c>
      <c r="AK87" s="150">
        <v>12.5</v>
      </c>
      <c r="AL87" s="179">
        <v>14</v>
      </c>
      <c r="AM87" s="252"/>
    </row>
    <row r="88" spans="1:39" s="71" customFormat="1" x14ac:dyDescent="0.25">
      <c r="A88" s="70"/>
      <c r="B88" s="70"/>
      <c r="C88" s="70"/>
      <c r="D88" s="70"/>
      <c r="E88" s="70"/>
      <c r="F88" s="70"/>
      <c r="G88" s="265"/>
      <c r="H88" s="26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I88" s="265"/>
      <c r="AJ88" s="265"/>
      <c r="AK88" s="265"/>
      <c r="AL88" s="266"/>
      <c r="AM88" s="254"/>
    </row>
    <row r="89" spans="1:39" ht="28.5" x14ac:dyDescent="0.25">
      <c r="A89" s="6" t="s">
        <v>1543</v>
      </c>
      <c r="B89" s="6" t="s">
        <v>1671</v>
      </c>
      <c r="C89" s="6" t="s">
        <v>1544</v>
      </c>
      <c r="D89" s="6"/>
      <c r="E89" s="6"/>
      <c r="F89" s="6"/>
      <c r="G89" s="150">
        <v>19.84</v>
      </c>
      <c r="H89" s="150">
        <v>23.05</v>
      </c>
      <c r="I89" s="150">
        <v>24.44</v>
      </c>
      <c r="J89" s="150">
        <v>25.81</v>
      </c>
      <c r="K89" s="150">
        <v>26.8</v>
      </c>
      <c r="L89" s="150">
        <v>27.14</v>
      </c>
      <c r="M89" s="150">
        <v>27.54</v>
      </c>
      <c r="N89" s="150">
        <v>28.44</v>
      </c>
      <c r="O89" s="150">
        <v>29.94</v>
      </c>
      <c r="P89" s="150">
        <v>31.04</v>
      </c>
      <c r="Q89" s="150">
        <v>31.34</v>
      </c>
      <c r="R89" s="150">
        <v>32.58</v>
      </c>
      <c r="S89" s="150">
        <v>33.68</v>
      </c>
      <c r="T89" s="150">
        <v>35.25</v>
      </c>
      <c r="U89" s="150">
        <v>35.92</v>
      </c>
      <c r="V89" s="150">
        <v>36.380000000000003</v>
      </c>
      <c r="W89" s="150">
        <v>36.71</v>
      </c>
      <c r="X89" s="150">
        <v>38.119999999999997</v>
      </c>
      <c r="Y89" s="150">
        <v>39.26</v>
      </c>
      <c r="Z89" s="150">
        <v>39.61</v>
      </c>
      <c r="AA89" s="150">
        <v>39.979999999999997</v>
      </c>
      <c r="AB89" s="150">
        <v>40.869999999999997</v>
      </c>
      <c r="AC89" s="150">
        <v>41.92</v>
      </c>
      <c r="AD89" s="150">
        <v>41.92</v>
      </c>
      <c r="AE89" s="150">
        <v>42.27</v>
      </c>
      <c r="AF89" s="150">
        <v>42.27</v>
      </c>
      <c r="AG89" s="150">
        <v>42.61</v>
      </c>
      <c r="AH89" s="150">
        <v>43.17</v>
      </c>
      <c r="AI89" s="150">
        <v>43.62</v>
      </c>
      <c r="AJ89" s="150">
        <v>43.95</v>
      </c>
      <c r="AK89" s="150">
        <v>44.99</v>
      </c>
      <c r="AL89" s="179">
        <v>45.55</v>
      </c>
      <c r="AM89" s="252"/>
    </row>
    <row r="90" spans="1:39" s="71" customFormat="1" x14ac:dyDescent="0.25">
      <c r="A90" s="70"/>
      <c r="B90" s="70"/>
      <c r="C90" s="70"/>
      <c r="D90" s="70"/>
      <c r="E90" s="70"/>
      <c r="F90" s="70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I90" s="265"/>
      <c r="AJ90" s="265"/>
      <c r="AK90" s="265"/>
      <c r="AL90" s="266"/>
      <c r="AM90" s="254"/>
    </row>
    <row r="91" spans="1:39" x14ac:dyDescent="0.25">
      <c r="A91" s="1" t="s">
        <v>1545</v>
      </c>
      <c r="B91" s="3" t="s">
        <v>1546</v>
      </c>
      <c r="C91" s="1" t="s">
        <v>1547</v>
      </c>
      <c r="D91" s="1"/>
      <c r="E91" s="1"/>
      <c r="F91" s="1"/>
      <c r="G91" s="285"/>
      <c r="H91" s="285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285"/>
      <c r="AL91" s="286"/>
      <c r="AM91" s="252"/>
    </row>
    <row r="92" spans="1:39" s="71" customFormat="1" x14ac:dyDescent="0.25">
      <c r="A92" s="70"/>
      <c r="B92" s="70"/>
      <c r="C92" s="70"/>
      <c r="D92" s="70"/>
      <c r="E92" s="70"/>
      <c r="F92" s="70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I92" s="265"/>
      <c r="AJ92" s="265"/>
      <c r="AK92" s="265"/>
      <c r="AL92" s="266"/>
      <c r="AM92" s="254"/>
    </row>
    <row r="93" spans="1:39" x14ac:dyDescent="0.25">
      <c r="A93" s="6" t="s">
        <v>1548</v>
      </c>
      <c r="B93" s="6" t="s">
        <v>1549</v>
      </c>
      <c r="C93" s="6" t="s">
        <v>1550</v>
      </c>
      <c r="D93" s="6"/>
      <c r="E93" s="6"/>
      <c r="F93" s="6"/>
      <c r="G93" s="50" t="s">
        <v>1821</v>
      </c>
      <c r="H93" s="50" t="s">
        <v>1821</v>
      </c>
      <c r="I93" s="50" t="s">
        <v>1821</v>
      </c>
      <c r="J93" s="50" t="s">
        <v>1821</v>
      </c>
      <c r="K93" s="50" t="s">
        <v>1821</v>
      </c>
      <c r="L93" s="50" t="s">
        <v>1821</v>
      </c>
      <c r="M93" s="50" t="s">
        <v>1821</v>
      </c>
      <c r="N93" s="50" t="s">
        <v>1821</v>
      </c>
      <c r="O93" s="50" t="s">
        <v>1821</v>
      </c>
      <c r="P93" s="50" t="s">
        <v>1821</v>
      </c>
      <c r="Q93" s="50" t="s">
        <v>1821</v>
      </c>
      <c r="R93" s="50" t="s">
        <v>1821</v>
      </c>
      <c r="S93" s="50" t="s">
        <v>1821</v>
      </c>
      <c r="T93" s="50" t="s">
        <v>1821</v>
      </c>
      <c r="U93" s="50" t="s">
        <v>1821</v>
      </c>
      <c r="V93" s="50" t="s">
        <v>1821</v>
      </c>
      <c r="W93" s="50" t="s">
        <v>1821</v>
      </c>
      <c r="X93" s="50" t="s">
        <v>1821</v>
      </c>
      <c r="Y93" s="50" t="s">
        <v>1822</v>
      </c>
      <c r="Z93" s="50" t="s">
        <v>1822</v>
      </c>
      <c r="AA93" s="50" t="s">
        <v>1823</v>
      </c>
      <c r="AB93" s="50" t="s">
        <v>1823</v>
      </c>
      <c r="AC93" s="50" t="s">
        <v>1823</v>
      </c>
      <c r="AD93" s="50" t="s">
        <v>1823</v>
      </c>
      <c r="AE93" s="50" t="s">
        <v>1823</v>
      </c>
      <c r="AF93" s="50" t="s">
        <v>1823</v>
      </c>
      <c r="AG93" s="50" t="s">
        <v>1823</v>
      </c>
      <c r="AH93" s="50" t="s">
        <v>1824</v>
      </c>
      <c r="AI93" s="50" t="s">
        <v>1825</v>
      </c>
      <c r="AJ93" s="50" t="s">
        <v>1826</v>
      </c>
      <c r="AK93" s="50" t="s">
        <v>1827</v>
      </c>
      <c r="AL93" s="176" t="s">
        <v>1828</v>
      </c>
      <c r="AM93" s="252"/>
    </row>
    <row r="94" spans="1:39" s="71" customFormat="1" x14ac:dyDescent="0.25">
      <c r="A94" s="70"/>
      <c r="B94" s="70"/>
      <c r="C94" s="70"/>
      <c r="D94" s="70"/>
      <c r="E94" s="70"/>
      <c r="F94" s="70"/>
      <c r="G94" s="265"/>
      <c r="H94" s="265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I94" s="265"/>
      <c r="AJ94" s="265"/>
      <c r="AK94" s="265"/>
      <c r="AL94" s="266"/>
      <c r="AM94" s="254"/>
    </row>
    <row r="95" spans="1:39" x14ac:dyDescent="0.25">
      <c r="A95" s="1" t="s">
        <v>1551</v>
      </c>
      <c r="B95" s="3" t="s">
        <v>1552</v>
      </c>
      <c r="C95" s="1" t="s">
        <v>1553</v>
      </c>
      <c r="D95" s="1"/>
      <c r="E95" s="1"/>
      <c r="F95" s="1"/>
      <c r="G95" s="285"/>
      <c r="H95" s="285"/>
      <c r="I95" s="285"/>
      <c r="J95" s="285"/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285"/>
      <c r="AL95" s="286"/>
      <c r="AM95" s="252"/>
    </row>
    <row r="96" spans="1:39" s="71" customFormat="1" x14ac:dyDescent="0.25">
      <c r="A96" s="70"/>
      <c r="B96" s="70"/>
      <c r="C96" s="70"/>
      <c r="D96" s="70"/>
      <c r="E96" s="70"/>
      <c r="F96" s="70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  <c r="AI96" s="265"/>
      <c r="AJ96" s="265"/>
      <c r="AK96" s="265"/>
      <c r="AL96" s="266"/>
      <c r="AM96" s="254"/>
    </row>
    <row r="97" spans="1:39" x14ac:dyDescent="0.25">
      <c r="A97" s="6" t="s">
        <v>1554</v>
      </c>
      <c r="B97" s="6" t="s">
        <v>1555</v>
      </c>
      <c r="C97" s="6" t="s">
        <v>1556</v>
      </c>
      <c r="D97" s="6"/>
      <c r="E97" s="6"/>
      <c r="F97" s="6"/>
      <c r="G97" s="149"/>
      <c r="H97" s="149"/>
      <c r="I97" s="149"/>
      <c r="J97" s="149"/>
      <c r="K97" s="149"/>
      <c r="L97" s="150">
        <v>92</v>
      </c>
      <c r="M97" s="150">
        <v>94.5</v>
      </c>
      <c r="N97" s="150">
        <v>95.5</v>
      </c>
      <c r="O97" s="150">
        <v>101</v>
      </c>
      <c r="P97" s="150">
        <v>104</v>
      </c>
      <c r="Q97" s="150">
        <v>106.5</v>
      </c>
      <c r="R97" s="150">
        <v>180.5</v>
      </c>
      <c r="S97" s="150">
        <v>113.5</v>
      </c>
      <c r="T97" s="150">
        <v>117</v>
      </c>
      <c r="U97" s="150">
        <v>118.5</v>
      </c>
      <c r="V97" s="150">
        <v>121</v>
      </c>
      <c r="W97" s="150">
        <v>123</v>
      </c>
      <c r="X97" s="150">
        <v>125.2</v>
      </c>
      <c r="Y97" s="150">
        <v>128</v>
      </c>
      <c r="Z97" s="150">
        <v>130.5</v>
      </c>
      <c r="AA97" s="150">
        <v>132.80000000000001</v>
      </c>
      <c r="AB97" s="150">
        <v>134.19999999999999</v>
      </c>
      <c r="AC97" s="150">
        <v>138</v>
      </c>
      <c r="AD97" s="150">
        <v>139.1</v>
      </c>
      <c r="AE97" s="150">
        <v>141.4</v>
      </c>
      <c r="AF97" s="150">
        <v>144.19999999999999</v>
      </c>
      <c r="AG97" s="150">
        <v>147.19999999999999</v>
      </c>
      <c r="AH97" s="150">
        <v>151.80000000000001</v>
      </c>
      <c r="AI97" s="150">
        <v>154.6</v>
      </c>
      <c r="AJ97" s="150">
        <v>159.30000000000001</v>
      </c>
      <c r="AK97" s="150">
        <v>164.5</v>
      </c>
      <c r="AL97" s="179">
        <v>168.4</v>
      </c>
      <c r="AM97" s="252"/>
    </row>
    <row r="98" spans="1:39" s="71" customFormat="1" x14ac:dyDescent="0.25">
      <c r="A98" s="70"/>
      <c r="B98" s="70"/>
      <c r="C98" s="70"/>
      <c r="D98" s="70"/>
      <c r="E98" s="70"/>
      <c r="F98" s="70"/>
      <c r="G98" s="265"/>
      <c r="H98" s="265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I98" s="265"/>
      <c r="AJ98" s="265"/>
      <c r="AK98" s="265"/>
      <c r="AL98" s="266"/>
      <c r="AM98" s="254"/>
    </row>
    <row r="99" spans="1:39" ht="28.5" x14ac:dyDescent="0.25">
      <c r="A99" s="6" t="s">
        <v>1557</v>
      </c>
      <c r="B99" s="6" t="s">
        <v>1762</v>
      </c>
      <c r="C99" s="6" t="s">
        <v>1558</v>
      </c>
      <c r="D99" s="6"/>
      <c r="E99" s="6"/>
      <c r="F99" s="6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9" t="s">
        <v>1812</v>
      </c>
      <c r="AH99" s="299" t="s">
        <v>1813</v>
      </c>
      <c r="AI99" s="299" t="s">
        <v>1814</v>
      </c>
      <c r="AJ99" s="299" t="s">
        <v>1815</v>
      </c>
      <c r="AK99" s="299" t="s">
        <v>1816</v>
      </c>
      <c r="AL99" s="300" t="s">
        <v>1817</v>
      </c>
      <c r="AM99" s="252"/>
    </row>
    <row r="100" spans="1:39" s="71" customFormat="1" x14ac:dyDescent="0.25">
      <c r="A100" s="70"/>
      <c r="B100" s="70"/>
      <c r="C100" s="70"/>
      <c r="D100" s="70"/>
      <c r="E100" s="70"/>
      <c r="F100" s="70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4"/>
      <c r="AM100" s="254"/>
    </row>
    <row r="101" spans="1:39" x14ac:dyDescent="0.25">
      <c r="A101" s="6" t="s">
        <v>1559</v>
      </c>
      <c r="B101" s="6" t="s">
        <v>1560</v>
      </c>
      <c r="C101" s="6" t="s">
        <v>1561</v>
      </c>
      <c r="D101" s="6"/>
      <c r="E101" s="6"/>
      <c r="F101" s="6"/>
      <c r="G101" s="150">
        <v>12.7</v>
      </c>
      <c r="H101" s="150">
        <v>12.7</v>
      </c>
      <c r="I101" s="150">
        <v>12.7</v>
      </c>
      <c r="J101" s="150">
        <v>12.7</v>
      </c>
      <c r="K101" s="150">
        <v>12.7</v>
      </c>
      <c r="L101" s="150">
        <v>12.7</v>
      </c>
      <c r="M101" s="150">
        <v>12.7</v>
      </c>
      <c r="N101" s="150">
        <v>12.7</v>
      </c>
      <c r="O101" s="150">
        <v>12.7</v>
      </c>
      <c r="P101" s="150">
        <v>12.7</v>
      </c>
      <c r="Q101" s="150">
        <v>12.7</v>
      </c>
      <c r="R101" s="150">
        <v>12.7</v>
      </c>
      <c r="S101" s="150">
        <v>12.7</v>
      </c>
      <c r="T101" s="150">
        <v>12.7</v>
      </c>
      <c r="U101" s="150">
        <v>12.7</v>
      </c>
      <c r="V101" s="150">
        <v>12.7</v>
      </c>
      <c r="W101" s="150">
        <v>12.7</v>
      </c>
      <c r="X101" s="150">
        <v>12.7</v>
      </c>
      <c r="Y101" s="150">
        <v>12.7</v>
      </c>
      <c r="Z101" s="150">
        <v>12.7</v>
      </c>
      <c r="AA101" s="150">
        <v>12.7</v>
      </c>
      <c r="AB101" s="150">
        <v>12.7</v>
      </c>
      <c r="AC101" s="150">
        <v>12.7</v>
      </c>
      <c r="AD101" s="150">
        <v>12.7</v>
      </c>
      <c r="AE101" s="150">
        <v>12.7</v>
      </c>
      <c r="AF101" s="150">
        <v>12.7</v>
      </c>
      <c r="AG101" s="150">
        <v>12.7</v>
      </c>
      <c r="AH101" s="150">
        <v>12.7</v>
      </c>
      <c r="AI101" s="150">
        <v>13.6</v>
      </c>
      <c r="AJ101" s="150">
        <v>13.6</v>
      </c>
      <c r="AK101" s="150">
        <v>13.9</v>
      </c>
      <c r="AL101" s="179">
        <v>13.9</v>
      </c>
      <c r="AM101" s="252"/>
    </row>
    <row r="102" spans="1:39" s="71" customFormat="1" x14ac:dyDescent="0.25">
      <c r="A102" s="70"/>
      <c r="B102" s="70"/>
      <c r="C102" s="70"/>
      <c r="D102" s="70"/>
      <c r="E102" s="70"/>
      <c r="F102" s="70"/>
      <c r="G102" s="265"/>
      <c r="H102" s="265"/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5"/>
      <c r="AH102" s="265"/>
      <c r="AI102" s="265"/>
      <c r="AJ102" s="265"/>
      <c r="AK102" s="265"/>
      <c r="AL102" s="266"/>
      <c r="AM102" s="254"/>
    </row>
    <row r="103" spans="1:39" ht="41.25" customHeight="1" x14ac:dyDescent="0.25">
      <c r="A103" s="6" t="s">
        <v>1562</v>
      </c>
      <c r="B103" s="6" t="s">
        <v>1563</v>
      </c>
      <c r="C103" s="6" t="s">
        <v>1564</v>
      </c>
      <c r="D103" s="6"/>
      <c r="E103" s="6"/>
      <c r="F103" s="6"/>
      <c r="G103" s="263"/>
      <c r="H103" s="263"/>
      <c r="I103" s="263"/>
      <c r="J103" s="263"/>
      <c r="K103" s="263"/>
      <c r="L103" s="263"/>
      <c r="M103" s="263"/>
      <c r="N103" s="263"/>
      <c r="O103" s="263"/>
      <c r="P103" s="263"/>
      <c r="Q103" s="263"/>
      <c r="R103" s="263"/>
      <c r="S103" s="263"/>
      <c r="T103" s="263"/>
      <c r="U103" s="263"/>
      <c r="V103" s="263"/>
      <c r="W103" s="263"/>
      <c r="X103" s="263"/>
      <c r="Y103" s="263"/>
      <c r="Z103" s="263"/>
      <c r="AA103" s="263"/>
      <c r="AB103" s="263"/>
      <c r="AC103" s="263"/>
      <c r="AD103" s="263"/>
      <c r="AE103" s="263"/>
      <c r="AF103" s="263"/>
      <c r="AG103" s="263"/>
      <c r="AH103" s="263"/>
      <c r="AI103" s="263"/>
      <c r="AJ103" s="263"/>
      <c r="AK103" s="263"/>
      <c r="AL103" s="179">
        <v>25.303999999999998</v>
      </c>
      <c r="AM103" s="252"/>
    </row>
    <row r="104" spans="1:39" s="71" customFormat="1" x14ac:dyDescent="0.25">
      <c r="A104" s="70"/>
      <c r="B104" s="70"/>
      <c r="C104" s="70"/>
      <c r="D104" s="70"/>
      <c r="E104" s="70"/>
      <c r="F104" s="70"/>
      <c r="G104" s="265"/>
      <c r="H104" s="265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I104" s="265"/>
      <c r="AJ104" s="265"/>
      <c r="AK104" s="265"/>
      <c r="AL104" s="266"/>
      <c r="AM104" s="254"/>
    </row>
    <row r="105" spans="1:39" x14ac:dyDescent="0.25">
      <c r="A105" s="6" t="s">
        <v>1565</v>
      </c>
      <c r="B105" s="6" t="s">
        <v>1566</v>
      </c>
      <c r="C105" s="6" t="s">
        <v>1567</v>
      </c>
      <c r="D105" s="6"/>
      <c r="E105" s="6"/>
      <c r="F105" s="6"/>
      <c r="G105" s="150">
        <v>80.23</v>
      </c>
      <c r="H105" s="150">
        <v>80.23</v>
      </c>
      <c r="I105" s="150">
        <v>80.23</v>
      </c>
      <c r="J105" s="150">
        <v>80.23</v>
      </c>
      <c r="K105" s="150">
        <v>80.23</v>
      </c>
      <c r="L105" s="150">
        <v>80.23</v>
      </c>
      <c r="M105" s="150">
        <v>80.23</v>
      </c>
      <c r="N105" s="150">
        <v>80.23</v>
      </c>
      <c r="O105" s="150">
        <v>80.23</v>
      </c>
      <c r="P105" s="150">
        <v>80.23</v>
      </c>
      <c r="Q105" s="150">
        <v>80.23</v>
      </c>
      <c r="R105" s="150">
        <v>80.739999999999995</v>
      </c>
      <c r="S105" s="150">
        <v>80.739999999999995</v>
      </c>
      <c r="T105" s="150">
        <v>80.849999999999994</v>
      </c>
      <c r="U105" s="150">
        <v>80.849999999999994</v>
      </c>
      <c r="V105" s="150">
        <v>80.98</v>
      </c>
      <c r="W105" s="150">
        <v>81.27</v>
      </c>
      <c r="X105" s="150">
        <v>88.31</v>
      </c>
      <c r="Y105" s="150">
        <v>89.75</v>
      </c>
      <c r="Z105" s="150">
        <v>98.7</v>
      </c>
      <c r="AA105" s="150">
        <v>105.42</v>
      </c>
      <c r="AB105" s="150">
        <v>106.33</v>
      </c>
      <c r="AC105" s="150">
        <v>106.33</v>
      </c>
      <c r="AD105" s="150">
        <v>106.33</v>
      </c>
      <c r="AE105" s="150">
        <v>106.33</v>
      </c>
      <c r="AF105" s="150">
        <v>107.13</v>
      </c>
      <c r="AG105" s="150">
        <v>107.13</v>
      </c>
      <c r="AH105" s="150">
        <v>107.13</v>
      </c>
      <c r="AI105" s="150">
        <v>107.13</v>
      </c>
      <c r="AJ105" s="150">
        <v>107.19</v>
      </c>
      <c r="AK105" s="150">
        <v>107.19</v>
      </c>
      <c r="AL105" s="179">
        <v>107.19</v>
      </c>
      <c r="AM105" s="252"/>
    </row>
    <row r="106" spans="1:39" s="71" customFormat="1" x14ac:dyDescent="0.25">
      <c r="A106" s="70"/>
      <c r="B106" s="70"/>
      <c r="C106" s="70"/>
      <c r="D106" s="70"/>
      <c r="E106" s="70"/>
      <c r="F106" s="70"/>
      <c r="G106" s="265"/>
      <c r="H106" s="265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I106" s="265"/>
      <c r="AJ106" s="265"/>
      <c r="AK106" s="265"/>
      <c r="AL106" s="266"/>
      <c r="AM106" s="254"/>
    </row>
    <row r="107" spans="1:39" x14ac:dyDescent="0.25">
      <c r="A107" s="6" t="s">
        <v>1568</v>
      </c>
      <c r="B107" s="6" t="s">
        <v>1569</v>
      </c>
      <c r="C107" s="6" t="s">
        <v>1570</v>
      </c>
      <c r="D107" s="6"/>
      <c r="E107" s="6"/>
      <c r="F107" s="6"/>
      <c r="G107" s="150">
        <v>20</v>
      </c>
      <c r="H107" s="150">
        <v>20</v>
      </c>
      <c r="I107" s="150">
        <v>20</v>
      </c>
      <c r="J107" s="150">
        <v>20</v>
      </c>
      <c r="K107" s="150">
        <v>20</v>
      </c>
      <c r="L107" s="150">
        <v>20</v>
      </c>
      <c r="M107" s="150">
        <v>20</v>
      </c>
      <c r="N107" s="150">
        <v>25.2</v>
      </c>
      <c r="O107" s="150">
        <v>27.2</v>
      </c>
      <c r="P107" s="150">
        <v>33</v>
      </c>
      <c r="Q107" s="150">
        <v>37.200000000000003</v>
      </c>
      <c r="R107" s="150">
        <v>38.799999999999997</v>
      </c>
      <c r="S107" s="150">
        <v>40.9</v>
      </c>
      <c r="T107" s="150">
        <v>42.3</v>
      </c>
      <c r="U107" s="150">
        <v>44.2</v>
      </c>
      <c r="V107" s="150">
        <v>46.5</v>
      </c>
      <c r="W107" s="150">
        <v>47.2</v>
      </c>
      <c r="X107" s="150">
        <v>48.4</v>
      </c>
      <c r="Y107" s="150">
        <v>50.2</v>
      </c>
      <c r="Z107" s="150">
        <v>53.4</v>
      </c>
      <c r="AA107" s="150">
        <v>55</v>
      </c>
      <c r="AB107" s="150">
        <v>56.7</v>
      </c>
      <c r="AC107" s="150">
        <v>59</v>
      </c>
      <c r="AD107" s="150">
        <v>59.9</v>
      </c>
      <c r="AE107" s="150">
        <v>61.6</v>
      </c>
      <c r="AF107" s="150">
        <v>62.8</v>
      </c>
      <c r="AG107" s="150">
        <v>64.3</v>
      </c>
      <c r="AH107" s="150">
        <v>65.2</v>
      </c>
      <c r="AI107" s="150">
        <v>66.8</v>
      </c>
      <c r="AJ107" s="150">
        <v>68.400000000000006</v>
      </c>
      <c r="AK107" s="150">
        <v>69.8</v>
      </c>
      <c r="AL107" s="179">
        <v>70.3</v>
      </c>
      <c r="AM107" s="252"/>
    </row>
    <row r="108" spans="1:39" s="71" customFormat="1" x14ac:dyDescent="0.25">
      <c r="A108" s="70"/>
      <c r="B108" s="70"/>
      <c r="C108" s="70"/>
      <c r="D108" s="70"/>
      <c r="E108" s="70"/>
      <c r="F108" s="70"/>
      <c r="G108" s="265"/>
      <c r="H108" s="265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I108" s="265"/>
      <c r="AJ108" s="265"/>
      <c r="AK108" s="265"/>
      <c r="AL108" s="266"/>
      <c r="AM108" s="254"/>
    </row>
    <row r="109" spans="1:39" x14ac:dyDescent="0.25">
      <c r="A109" s="6" t="s">
        <v>1571</v>
      </c>
      <c r="B109" s="6" t="s">
        <v>1572</v>
      </c>
      <c r="C109" s="6" t="s">
        <v>1573</v>
      </c>
      <c r="D109" s="6"/>
      <c r="E109" s="6"/>
      <c r="F109" s="6"/>
      <c r="G109" s="150">
        <v>2.1179999999999999</v>
      </c>
      <c r="H109" s="150">
        <v>2.1179999999999999</v>
      </c>
      <c r="I109" s="150">
        <v>2.1179999999999999</v>
      </c>
      <c r="J109" s="150">
        <v>2.1179999999999999</v>
      </c>
      <c r="K109" s="150">
        <v>2.1179999999999999</v>
      </c>
      <c r="L109" s="150">
        <v>2.1179999999999999</v>
      </c>
      <c r="M109" s="150">
        <v>2.1179999999999999</v>
      </c>
      <c r="N109" s="150">
        <v>2.1179999999999999</v>
      </c>
      <c r="O109" s="150">
        <v>2.1179999999999999</v>
      </c>
      <c r="P109" s="150">
        <v>2.1179999999999999</v>
      </c>
      <c r="Q109" s="150">
        <v>2.1179999999999999</v>
      </c>
      <c r="R109" s="150">
        <v>2.1179999999999999</v>
      </c>
      <c r="S109" s="150">
        <v>2.1179999999999999</v>
      </c>
      <c r="T109" s="150">
        <v>2.1179999999999999</v>
      </c>
      <c r="U109" s="150">
        <v>2.1179999999999999</v>
      </c>
      <c r="V109" s="150">
        <v>2.1179999999999999</v>
      </c>
      <c r="W109" s="150">
        <v>2.1179999999999999</v>
      </c>
      <c r="X109" s="150">
        <v>5.7450000000000001</v>
      </c>
      <c r="Y109" s="150">
        <v>5.7450000000000001</v>
      </c>
      <c r="Z109" s="150">
        <v>5.7450000000000001</v>
      </c>
      <c r="AA109" s="150">
        <v>5.7450000000000001</v>
      </c>
      <c r="AB109" s="150">
        <v>6.0140000000000002</v>
      </c>
      <c r="AC109" s="150">
        <v>6.0140000000000002</v>
      </c>
      <c r="AD109" s="150">
        <v>6.0140000000000002</v>
      </c>
      <c r="AE109" s="150">
        <v>6.0140000000000002</v>
      </c>
      <c r="AF109" s="150">
        <v>6.1840000000000002</v>
      </c>
      <c r="AG109" s="150">
        <v>6.1840000000000002</v>
      </c>
      <c r="AH109" s="150">
        <v>6.1840000000000002</v>
      </c>
      <c r="AI109" s="150">
        <v>6.1840000000000002</v>
      </c>
      <c r="AJ109" s="150">
        <v>7</v>
      </c>
      <c r="AK109" s="150">
        <v>7</v>
      </c>
      <c r="AL109" s="179">
        <v>8</v>
      </c>
      <c r="AM109" s="252"/>
    </row>
    <row r="110" spans="1:39" s="71" customFormat="1" x14ac:dyDescent="0.25">
      <c r="A110" s="70"/>
      <c r="B110" s="70"/>
      <c r="C110" s="70"/>
      <c r="D110" s="70"/>
      <c r="E110" s="70"/>
      <c r="F110" s="70"/>
      <c r="G110" s="265"/>
      <c r="H110" s="265"/>
      <c r="I110" s="265"/>
      <c r="J110" s="265"/>
      <c r="K110" s="265"/>
      <c r="L110" s="265"/>
      <c r="M110" s="265"/>
      <c r="N110" s="265"/>
      <c r="O110" s="265"/>
      <c r="P110" s="265"/>
      <c r="Q110" s="265"/>
      <c r="R110" s="265"/>
      <c r="S110" s="265"/>
      <c r="T110" s="265"/>
      <c r="U110" s="265"/>
      <c r="V110" s="265"/>
      <c r="W110" s="265"/>
      <c r="X110" s="265"/>
      <c r="Y110" s="265"/>
      <c r="Z110" s="265"/>
      <c r="AA110" s="265"/>
      <c r="AB110" s="265"/>
      <c r="AC110" s="265"/>
      <c r="AD110" s="265"/>
      <c r="AE110" s="265"/>
      <c r="AF110" s="265"/>
      <c r="AG110" s="265"/>
      <c r="AH110" s="265"/>
      <c r="AI110" s="265"/>
      <c r="AJ110" s="265"/>
      <c r="AK110" s="265"/>
      <c r="AL110" s="266"/>
      <c r="AM110" s="254"/>
    </row>
    <row r="111" spans="1:39" x14ac:dyDescent="0.25">
      <c r="A111" s="6" t="s">
        <v>1574</v>
      </c>
      <c r="B111" s="6" t="s">
        <v>1575</v>
      </c>
      <c r="C111" s="6" t="s">
        <v>1576</v>
      </c>
      <c r="D111" s="6"/>
      <c r="E111" s="6"/>
      <c r="F111" s="6"/>
      <c r="G111" s="150">
        <v>40</v>
      </c>
      <c r="H111" s="150">
        <v>40</v>
      </c>
      <c r="I111" s="150">
        <v>40</v>
      </c>
      <c r="J111" s="150">
        <v>40</v>
      </c>
      <c r="K111" s="150">
        <v>40</v>
      </c>
      <c r="L111" s="150">
        <v>40</v>
      </c>
      <c r="M111" s="150">
        <v>42</v>
      </c>
      <c r="N111" s="150">
        <v>42</v>
      </c>
      <c r="O111" s="150">
        <v>42</v>
      </c>
      <c r="P111" s="150">
        <v>42</v>
      </c>
      <c r="Q111" s="150">
        <v>45</v>
      </c>
      <c r="R111" s="150">
        <v>45</v>
      </c>
      <c r="S111" s="150">
        <v>45</v>
      </c>
      <c r="T111" s="150">
        <v>45</v>
      </c>
      <c r="U111" s="150">
        <v>45</v>
      </c>
      <c r="V111" s="150">
        <v>47.85</v>
      </c>
      <c r="W111" s="150">
        <v>47.85</v>
      </c>
      <c r="X111" s="150">
        <v>47.85</v>
      </c>
      <c r="Y111" s="150">
        <v>47.85</v>
      </c>
      <c r="Z111" s="150">
        <v>47.85</v>
      </c>
      <c r="AA111" s="150">
        <v>47.85</v>
      </c>
      <c r="AB111" s="150">
        <v>47.85</v>
      </c>
      <c r="AC111" s="150">
        <v>47.85</v>
      </c>
      <c r="AD111" s="150">
        <v>50.5</v>
      </c>
      <c r="AE111" s="150">
        <v>50.5</v>
      </c>
      <c r="AF111" s="150">
        <v>50.5</v>
      </c>
      <c r="AG111" s="150">
        <v>50.5</v>
      </c>
      <c r="AH111" s="150">
        <v>50.5</v>
      </c>
      <c r="AI111" s="150">
        <v>53.1</v>
      </c>
      <c r="AJ111" s="150">
        <v>53.1</v>
      </c>
      <c r="AK111" s="150">
        <v>53.1</v>
      </c>
      <c r="AL111" s="179">
        <v>53.1</v>
      </c>
      <c r="AM111" s="252"/>
    </row>
    <row r="112" spans="1:39" s="71" customFormat="1" x14ac:dyDescent="0.25">
      <c r="A112" s="70"/>
      <c r="B112" s="70"/>
      <c r="C112" s="70"/>
      <c r="D112" s="70"/>
      <c r="E112" s="70"/>
      <c r="F112" s="70"/>
      <c r="G112" s="265"/>
      <c r="H112" s="265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  <c r="W112" s="265"/>
      <c r="X112" s="265"/>
      <c r="Y112" s="265"/>
      <c r="Z112" s="265"/>
      <c r="AA112" s="265"/>
      <c r="AB112" s="265"/>
      <c r="AC112" s="265"/>
      <c r="AD112" s="265"/>
      <c r="AE112" s="265"/>
      <c r="AF112" s="265"/>
      <c r="AG112" s="265"/>
      <c r="AH112" s="265"/>
      <c r="AI112" s="265"/>
      <c r="AJ112" s="265"/>
      <c r="AK112" s="265"/>
      <c r="AL112" s="266"/>
      <c r="AM112" s="254"/>
    </row>
    <row r="113" spans="1:39" x14ac:dyDescent="0.25">
      <c r="A113" s="6" t="s">
        <v>1577</v>
      </c>
      <c r="B113" s="141" t="s">
        <v>1578</v>
      </c>
      <c r="C113" s="6" t="s">
        <v>1579</v>
      </c>
      <c r="D113" s="1"/>
      <c r="E113" s="6"/>
      <c r="F113" s="6"/>
      <c r="G113" s="285"/>
      <c r="H113" s="285"/>
      <c r="I113" s="285"/>
      <c r="J113" s="285"/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  <c r="X113" s="285"/>
      <c r="Y113" s="285"/>
      <c r="Z113" s="285"/>
      <c r="AA113" s="285"/>
      <c r="AB113" s="285"/>
      <c r="AC113" s="285"/>
      <c r="AD113" s="285"/>
      <c r="AE113" s="285"/>
      <c r="AF113" s="285"/>
      <c r="AG113" s="285"/>
      <c r="AH113" s="285"/>
      <c r="AI113" s="285"/>
      <c r="AJ113" s="285"/>
      <c r="AK113" s="285"/>
      <c r="AL113" s="286"/>
      <c r="AM113" s="252"/>
    </row>
    <row r="114" spans="1:39" x14ac:dyDescent="0.25">
      <c r="G114" s="155">
        <f>SUM(G2:G113)</f>
        <v>925.47300000000018</v>
      </c>
      <c r="H114" s="155">
        <f t="shared" ref="H114:AM114" si="0">SUM(H2:H113)</f>
        <v>940.05100000000016</v>
      </c>
      <c r="I114" s="155">
        <f t="shared" si="0"/>
        <v>944.54100000000028</v>
      </c>
      <c r="J114" s="155">
        <f t="shared" si="0"/>
        <v>949.26700000000017</v>
      </c>
      <c r="K114" s="155">
        <f t="shared" si="0"/>
        <v>971.04300000000001</v>
      </c>
      <c r="L114" s="155">
        <f t="shared" si="0"/>
        <v>1127.28</v>
      </c>
      <c r="M114" s="155">
        <f t="shared" si="0"/>
        <v>1149.3889999999999</v>
      </c>
      <c r="N114" s="155">
        <f t="shared" si="0"/>
        <v>1172.2160000000001</v>
      </c>
      <c r="O114" s="155">
        <f t="shared" si="0"/>
        <v>1270.5740000000001</v>
      </c>
      <c r="P114" s="155">
        <f t="shared" si="0"/>
        <v>1313.5119999999999</v>
      </c>
      <c r="Q114" s="155">
        <f t="shared" si="0"/>
        <v>1345.172</v>
      </c>
      <c r="R114" s="155">
        <f t="shared" si="0"/>
        <v>1450.1609999999998</v>
      </c>
      <c r="S114" s="155">
        <f t="shared" si="0"/>
        <v>1408.846</v>
      </c>
      <c r="T114" s="155">
        <f t="shared" si="0"/>
        <v>1439.3159999999998</v>
      </c>
      <c r="U114" s="155">
        <f t="shared" si="0"/>
        <v>1462.24</v>
      </c>
      <c r="V114" s="155">
        <f t="shared" si="0"/>
        <v>1506.9219999999998</v>
      </c>
      <c r="W114" s="155">
        <f t="shared" si="0"/>
        <v>1559.2180000000001</v>
      </c>
      <c r="X114" s="155">
        <f t="shared" si="0"/>
        <v>1596.0229999999999</v>
      </c>
      <c r="Y114" s="155">
        <f t="shared" si="0"/>
        <v>1651.749</v>
      </c>
      <c r="Z114" s="155">
        <f t="shared" si="0"/>
        <v>1707.4359999999999</v>
      </c>
      <c r="AA114" s="155">
        <f t="shared" si="0"/>
        <v>1768.8939999999998</v>
      </c>
      <c r="AB114" s="155">
        <f t="shared" si="0"/>
        <v>1798.9499999999994</v>
      </c>
      <c r="AC114" s="155">
        <f t="shared" si="0"/>
        <v>1848.4639999999993</v>
      </c>
      <c r="AD114" s="155">
        <f t="shared" si="0"/>
        <v>1906.6659999999999</v>
      </c>
      <c r="AE114" s="155">
        <f t="shared" si="0"/>
        <v>1961.3439999999998</v>
      </c>
      <c r="AF114" s="155">
        <f t="shared" si="0"/>
        <v>2276.8180000000007</v>
      </c>
      <c r="AG114" s="155">
        <f t="shared" si="0"/>
        <v>2321.2690000000002</v>
      </c>
      <c r="AH114" s="155">
        <f t="shared" si="0"/>
        <v>2361.7089999999998</v>
      </c>
      <c r="AI114" s="155">
        <f t="shared" si="0"/>
        <v>2429.2520000000004</v>
      </c>
      <c r="AJ114" s="155">
        <f t="shared" si="0"/>
        <v>2976.1559999999999</v>
      </c>
      <c r="AK114" s="155">
        <f t="shared" si="0"/>
        <v>2558.1839999999997</v>
      </c>
      <c r="AL114" s="155">
        <f t="shared" si="0"/>
        <v>2795.9950000000008</v>
      </c>
      <c r="AM114" s="155">
        <f t="shared" si="0"/>
        <v>0</v>
      </c>
    </row>
    <row r="115" spans="1:39" x14ac:dyDescent="0.25">
      <c r="G115" s="155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55"/>
      <c r="AG115" s="155"/>
      <c r="AH115" s="155"/>
      <c r="AI115" s="155"/>
      <c r="AJ115" s="155"/>
      <c r="AK115" s="155"/>
      <c r="AL115" s="155"/>
    </row>
    <row r="116" spans="1:39" x14ac:dyDescent="0.25">
      <c r="A116" s="38" t="s">
        <v>1834</v>
      </c>
      <c r="B116" s="36"/>
    </row>
    <row r="117" spans="1:39" x14ac:dyDescent="0.25">
      <c r="A117" s="49"/>
      <c r="E117" s="36"/>
      <c r="F117" s="36"/>
      <c r="K117" s="36"/>
    </row>
    <row r="118" spans="1:39" x14ac:dyDescent="0.25">
      <c r="A118" s="10" t="s">
        <v>1835</v>
      </c>
      <c r="E118" s="36"/>
      <c r="F118" s="36"/>
      <c r="K118" s="36"/>
    </row>
    <row r="119" spans="1:39" x14ac:dyDescent="0.25">
      <c r="A119" s="49"/>
      <c r="K119" s="36"/>
    </row>
    <row r="120" spans="1:39" x14ac:dyDescent="0.25">
      <c r="A120" s="39" t="s">
        <v>1836</v>
      </c>
      <c r="K120" s="36"/>
    </row>
    <row r="121" spans="1:39" x14ac:dyDescent="0.25">
      <c r="K121" s="36"/>
    </row>
    <row r="122" spans="1:39" x14ac:dyDescent="0.25">
      <c r="A122" s="36"/>
      <c r="B122" s="36"/>
    </row>
    <row r="123" spans="1:39" x14ac:dyDescent="0.25">
      <c r="A123" s="36"/>
      <c r="B123" s="36"/>
    </row>
    <row r="127" spans="1:39" x14ac:dyDescent="0.25">
      <c r="E127" s="36"/>
      <c r="F127" s="36"/>
    </row>
    <row r="128" spans="1:39" x14ac:dyDescent="0.25">
      <c r="E128" s="36"/>
      <c r="F128" s="36"/>
    </row>
    <row r="129" spans="5:6" x14ac:dyDescent="0.25">
      <c r="E129" s="36"/>
      <c r="F129" s="36"/>
    </row>
  </sheetData>
  <hyperlinks>
    <hyperlink ref="B7" r:id="rId1" xr:uid="{00000000-0004-0000-1100-000000000000}"/>
    <hyperlink ref="B9" r:id="rId2" xr:uid="{00000000-0004-0000-1100-000001000000}"/>
    <hyperlink ref="B11" r:id="rId3" xr:uid="{00000000-0004-0000-1100-000002000000}"/>
    <hyperlink ref="B13" r:id="rId4" xr:uid="{00000000-0004-0000-1100-000003000000}"/>
    <hyperlink ref="B17" r:id="rId5" xr:uid="{00000000-0004-0000-1100-000004000000}"/>
    <hyperlink ref="B19" r:id="rId6" xr:uid="{00000000-0004-0000-1100-000005000000}"/>
    <hyperlink ref="B21" r:id="rId7" xr:uid="{00000000-0004-0000-1100-000006000000}"/>
    <hyperlink ref="B23" r:id="rId8" xr:uid="{00000000-0004-0000-1100-000007000000}"/>
    <hyperlink ref="B27" r:id="rId9" xr:uid="{00000000-0004-0000-1100-000008000000}"/>
    <hyperlink ref="B29" r:id="rId10" xr:uid="{00000000-0004-0000-1100-000009000000}"/>
    <hyperlink ref="B31" r:id="rId11" xr:uid="{00000000-0004-0000-1100-00000A000000}"/>
    <hyperlink ref="B33" r:id="rId12" xr:uid="{00000000-0004-0000-1100-00000B000000}"/>
    <hyperlink ref="B37" r:id="rId13" xr:uid="{00000000-0004-0000-1100-00000C000000}"/>
    <hyperlink ref="B39" r:id="rId14" xr:uid="{00000000-0004-0000-1100-00000D000000}"/>
    <hyperlink ref="B41" r:id="rId15" xr:uid="{00000000-0004-0000-1100-00000E000000}"/>
    <hyperlink ref="B43" r:id="rId16" xr:uid="{00000000-0004-0000-1100-00000F000000}"/>
    <hyperlink ref="B45" r:id="rId17" xr:uid="{00000000-0004-0000-1100-000010000000}"/>
    <hyperlink ref="B47" r:id="rId18" xr:uid="{00000000-0004-0000-1100-000011000000}"/>
    <hyperlink ref="B49" r:id="rId19" xr:uid="{00000000-0004-0000-1100-000012000000}"/>
    <hyperlink ref="B55" r:id="rId20" xr:uid="{00000000-0004-0000-1100-000013000000}"/>
    <hyperlink ref="B59" r:id="rId21" xr:uid="{00000000-0004-0000-1100-000014000000}"/>
    <hyperlink ref="B61" r:id="rId22" xr:uid="{00000000-0004-0000-1100-000015000000}"/>
    <hyperlink ref="B67" r:id="rId23" xr:uid="{00000000-0004-0000-1100-000016000000}"/>
    <hyperlink ref="B69" r:id="rId24" xr:uid="{00000000-0004-0000-1100-000017000000}"/>
    <hyperlink ref="B71" r:id="rId25" xr:uid="{00000000-0004-0000-1100-000018000000}"/>
    <hyperlink ref="B73" r:id="rId26" xr:uid="{00000000-0004-0000-1100-000019000000}"/>
    <hyperlink ref="B75" r:id="rId27" xr:uid="{00000000-0004-0000-1100-00001A000000}"/>
    <hyperlink ref="B77" r:id="rId28" xr:uid="{00000000-0004-0000-1100-00001B000000}"/>
    <hyperlink ref="B83" r:id="rId29" xr:uid="{00000000-0004-0000-1100-00001C000000}"/>
    <hyperlink ref="B85" r:id="rId30" xr:uid="{00000000-0004-0000-1100-00001D000000}"/>
    <hyperlink ref="B87" r:id="rId31" xr:uid="{00000000-0004-0000-1100-00001E000000}"/>
    <hyperlink ref="B91" r:id="rId32" xr:uid="{00000000-0004-0000-1100-00001F000000}"/>
    <hyperlink ref="B93" r:id="rId33" xr:uid="{00000000-0004-0000-1100-000020000000}"/>
    <hyperlink ref="B95" r:id="rId34" xr:uid="{00000000-0004-0000-1100-000021000000}"/>
    <hyperlink ref="B97" r:id="rId35" xr:uid="{00000000-0004-0000-1100-000022000000}"/>
    <hyperlink ref="B99" r:id="rId36" display="duska.guina@trogir.hr" xr:uid="{00000000-0004-0000-1100-000023000000}"/>
    <hyperlink ref="B101" r:id="rId37" xr:uid="{00000000-0004-0000-1100-000024000000}"/>
    <hyperlink ref="B107" r:id="rId38" xr:uid="{00000000-0004-0000-1100-000025000000}"/>
    <hyperlink ref="B109" r:id="rId39" xr:uid="{00000000-0004-0000-1100-000026000000}"/>
    <hyperlink ref="B113" r:id="rId40" xr:uid="{00000000-0004-0000-1100-000027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M54"/>
  <sheetViews>
    <sheetView topLeftCell="A28" zoomScaleNormal="100" workbookViewId="0">
      <selection activeCell="A50" sqref="A50:A54"/>
    </sheetView>
  </sheetViews>
  <sheetFormatPr defaultRowHeight="14.25" x14ac:dyDescent="0.25"/>
  <cols>
    <col min="1" max="1" width="39.5703125" customWidth="1"/>
    <col min="2" max="2" width="30.85546875" hidden="1" customWidth="1"/>
    <col min="3" max="4" width="19.7109375" hidden="1" customWidth="1"/>
    <col min="5" max="5" width="9.140625" hidden="1" customWidth="1"/>
    <col min="6" max="6" width="14.5703125" hidden="1" customWidth="1"/>
  </cols>
  <sheetData>
    <row r="1" spans="1:39" s="71" customFormat="1" ht="34.5" x14ac:dyDescent="0.25">
      <c r="A1" s="76" t="s">
        <v>21</v>
      </c>
      <c r="B1" s="79" t="s">
        <v>65</v>
      </c>
      <c r="C1" s="79" t="str">
        <f>'[2]Primorsko-goranska žup_JLS'!$C$1</f>
        <v>telefon</v>
      </c>
      <c r="D1" s="79" t="s">
        <v>0</v>
      </c>
      <c r="E1" s="89" t="s">
        <v>1</v>
      </c>
      <c r="F1" s="89" t="s">
        <v>2</v>
      </c>
      <c r="G1" s="90" t="s">
        <v>458</v>
      </c>
      <c r="H1" s="90" t="s">
        <v>459</v>
      </c>
      <c r="I1" s="90" t="s">
        <v>460</v>
      </c>
      <c r="J1" s="90" t="s">
        <v>461</v>
      </c>
      <c r="K1" s="90" t="s">
        <v>462</v>
      </c>
      <c r="L1" s="90" t="s">
        <v>463</v>
      </c>
      <c r="M1" s="90" t="s">
        <v>464</v>
      </c>
      <c r="N1" s="90" t="s">
        <v>465</v>
      </c>
      <c r="O1" s="90" t="s">
        <v>466</v>
      </c>
      <c r="P1" s="90" t="s">
        <v>467</v>
      </c>
      <c r="Q1" s="90" t="s">
        <v>468</v>
      </c>
      <c r="R1" s="90" t="s">
        <v>469</v>
      </c>
      <c r="S1" s="90" t="s">
        <v>470</v>
      </c>
      <c r="T1" s="90" t="s">
        <v>471</v>
      </c>
      <c r="U1" s="90" t="s">
        <v>472</v>
      </c>
      <c r="V1" s="90" t="s">
        <v>473</v>
      </c>
      <c r="W1" s="90" t="s">
        <v>474</v>
      </c>
      <c r="X1" s="90" t="s">
        <v>475</v>
      </c>
      <c r="Y1" s="90" t="s">
        <v>476</v>
      </c>
      <c r="Z1" s="90" t="s">
        <v>477</v>
      </c>
      <c r="AA1" s="90" t="s">
        <v>478</v>
      </c>
      <c r="AB1" s="90" t="s">
        <v>479</v>
      </c>
      <c r="AC1" s="90" t="s">
        <v>480</v>
      </c>
      <c r="AD1" s="90" t="s">
        <v>481</v>
      </c>
      <c r="AE1" s="90" t="s">
        <v>482</v>
      </c>
      <c r="AF1" s="90" t="s">
        <v>483</v>
      </c>
      <c r="AG1" s="90" t="s">
        <v>484</v>
      </c>
      <c r="AH1" s="90" t="s">
        <v>485</v>
      </c>
      <c r="AI1" s="90" t="s">
        <v>486</v>
      </c>
      <c r="AJ1" s="90" t="s">
        <v>487</v>
      </c>
      <c r="AK1" s="90" t="s">
        <v>488</v>
      </c>
      <c r="AL1" s="90" t="s">
        <v>489</v>
      </c>
      <c r="AM1" s="90" t="s">
        <v>1686</v>
      </c>
    </row>
    <row r="2" spans="1:39" s="71" customFormat="1" x14ac:dyDescent="0.25">
      <c r="A2" s="70"/>
      <c r="B2" s="70"/>
      <c r="C2" s="70"/>
      <c r="D2" s="70"/>
      <c r="E2" s="70"/>
      <c r="F2" s="70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8"/>
      <c r="AM2" s="91"/>
    </row>
    <row r="3" spans="1:39" s="60" customFormat="1" x14ac:dyDescent="0.25">
      <c r="A3" s="59"/>
      <c r="B3" s="59"/>
      <c r="C3" s="59"/>
      <c r="D3" s="59"/>
      <c r="E3" s="59"/>
      <c r="F3" s="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74"/>
      <c r="AM3" s="173"/>
    </row>
    <row r="4" spans="1:39" s="60" customFormat="1" x14ac:dyDescent="0.25">
      <c r="A4" s="59"/>
      <c r="B4" s="59"/>
      <c r="C4" s="59"/>
      <c r="D4" s="59"/>
      <c r="E4" s="59"/>
      <c r="F4" s="59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4"/>
      <c r="AM4" s="255"/>
    </row>
    <row r="5" spans="1:39" s="60" customFormat="1" x14ac:dyDescent="0.25">
      <c r="A5" s="59"/>
      <c r="B5" s="59"/>
      <c r="C5" s="59"/>
      <c r="D5" s="59"/>
      <c r="E5" s="59"/>
      <c r="F5" s="59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4"/>
      <c r="AM5" s="255"/>
    </row>
    <row r="6" spans="1:39" s="71" customFormat="1" x14ac:dyDescent="0.25">
      <c r="A6" s="70"/>
      <c r="B6" s="70"/>
      <c r="C6" s="70"/>
      <c r="D6" s="70"/>
      <c r="E6" s="70"/>
      <c r="F6" s="70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6"/>
      <c r="AM6" s="254"/>
    </row>
    <row r="7" spans="1:39" x14ac:dyDescent="0.25">
      <c r="A7" s="6" t="s">
        <v>1364</v>
      </c>
      <c r="B7" s="6" t="s">
        <v>1365</v>
      </c>
      <c r="C7" s="6" t="s">
        <v>1366</v>
      </c>
      <c r="D7" s="6"/>
      <c r="E7" s="6"/>
      <c r="F7" s="6"/>
      <c r="G7" s="150">
        <v>18</v>
      </c>
      <c r="H7" s="150">
        <v>18</v>
      </c>
      <c r="I7" s="150">
        <v>18</v>
      </c>
      <c r="J7" s="150">
        <v>18</v>
      </c>
      <c r="K7" s="150">
        <v>18.100000000000001</v>
      </c>
      <c r="L7" s="150">
        <v>18.100000000000001</v>
      </c>
      <c r="M7" s="150">
        <v>18.100000000000001</v>
      </c>
      <c r="N7" s="150">
        <v>19.7</v>
      </c>
      <c r="O7" s="150">
        <v>21.7</v>
      </c>
      <c r="P7" s="150">
        <v>25.7</v>
      </c>
      <c r="Q7" s="150">
        <v>26.7</v>
      </c>
      <c r="R7" s="150">
        <v>27.05</v>
      </c>
      <c r="S7" s="150">
        <v>27.65</v>
      </c>
      <c r="T7" s="150">
        <v>27.65</v>
      </c>
      <c r="U7" s="150">
        <v>29.65</v>
      </c>
      <c r="V7" s="150">
        <v>29.65</v>
      </c>
      <c r="W7" s="150">
        <v>29.65</v>
      </c>
      <c r="X7" s="150">
        <v>29.65</v>
      </c>
      <c r="Y7" s="150">
        <v>29.87</v>
      </c>
      <c r="Z7" s="150">
        <v>29.87</v>
      </c>
      <c r="AA7" s="150">
        <v>30.02</v>
      </c>
      <c r="AB7" s="150">
        <v>30.32</v>
      </c>
      <c r="AC7" s="150">
        <v>30.52</v>
      </c>
      <c r="AD7" s="150">
        <v>30.52</v>
      </c>
      <c r="AE7" s="150">
        <v>30.52</v>
      </c>
      <c r="AF7" s="150">
        <v>30.52</v>
      </c>
      <c r="AG7" s="150">
        <v>30.97</v>
      </c>
      <c r="AH7" s="150">
        <v>30.97</v>
      </c>
      <c r="AI7" s="150">
        <v>30.97</v>
      </c>
      <c r="AJ7" s="150">
        <v>31.37</v>
      </c>
      <c r="AK7" s="150">
        <v>31.495000000000001</v>
      </c>
      <c r="AL7" s="179">
        <v>31.495000000000001</v>
      </c>
      <c r="AM7" s="252"/>
    </row>
    <row r="8" spans="1:39" s="71" customFormat="1" x14ac:dyDescent="0.25">
      <c r="A8" s="70"/>
      <c r="B8" s="70"/>
      <c r="C8" s="70"/>
      <c r="D8" s="70"/>
      <c r="E8" s="70"/>
      <c r="F8" s="70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6"/>
      <c r="AM8" s="254"/>
    </row>
    <row r="9" spans="1:39" x14ac:dyDescent="0.25">
      <c r="A9" s="6" t="s">
        <v>1367</v>
      </c>
      <c r="B9" s="141" t="s">
        <v>1368</v>
      </c>
      <c r="C9" s="6" t="s">
        <v>1369</v>
      </c>
      <c r="D9" s="6"/>
      <c r="E9" s="6"/>
      <c r="F9" s="6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  <c r="AH9" s="285"/>
      <c r="AI9" s="285"/>
      <c r="AJ9" s="285"/>
      <c r="AK9" s="285"/>
      <c r="AL9" s="179">
        <v>106</v>
      </c>
      <c r="AM9" s="252"/>
    </row>
    <row r="10" spans="1:39" s="71" customFormat="1" x14ac:dyDescent="0.25">
      <c r="A10" s="70"/>
      <c r="B10" s="70"/>
      <c r="C10" s="70"/>
      <c r="D10" s="70"/>
      <c r="E10" s="70"/>
      <c r="F10" s="70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6"/>
      <c r="AM10" s="254"/>
    </row>
    <row r="11" spans="1:39" ht="71.25" x14ac:dyDescent="0.25">
      <c r="A11" s="6" t="s">
        <v>1370</v>
      </c>
      <c r="B11" s="6" t="s">
        <v>1371</v>
      </c>
      <c r="C11" s="6" t="s">
        <v>1763</v>
      </c>
      <c r="D11" s="6"/>
      <c r="E11" s="6"/>
      <c r="F11" s="6"/>
      <c r="G11" s="50" t="s">
        <v>1810</v>
      </c>
      <c r="H11" s="50" t="s">
        <v>1810</v>
      </c>
      <c r="I11" s="50" t="s">
        <v>1810</v>
      </c>
      <c r="J11" s="50" t="s">
        <v>1810</v>
      </c>
      <c r="K11" s="50" t="s">
        <v>1810</v>
      </c>
      <c r="L11" s="50" t="s">
        <v>1810</v>
      </c>
      <c r="M11" s="50" t="s">
        <v>1810</v>
      </c>
      <c r="N11" s="50" t="s">
        <v>1810</v>
      </c>
      <c r="O11" s="50" t="s">
        <v>1810</v>
      </c>
      <c r="P11" s="50" t="s">
        <v>1810</v>
      </c>
      <c r="Q11" s="50" t="s">
        <v>1810</v>
      </c>
      <c r="R11" s="50" t="s">
        <v>1810</v>
      </c>
      <c r="S11" s="50" t="s">
        <v>1810</v>
      </c>
      <c r="T11" s="50" t="s">
        <v>1810</v>
      </c>
      <c r="U11" s="50" t="s">
        <v>1810</v>
      </c>
      <c r="V11" s="50" t="s">
        <v>1810</v>
      </c>
      <c r="W11" s="50" t="s">
        <v>1810</v>
      </c>
      <c r="X11" s="50" t="s">
        <v>1810</v>
      </c>
      <c r="Y11" s="50" t="s">
        <v>1810</v>
      </c>
      <c r="Z11" s="50" t="s">
        <v>1810</v>
      </c>
      <c r="AA11" s="50" t="s">
        <v>1810</v>
      </c>
      <c r="AB11" s="50" t="s">
        <v>1810</v>
      </c>
      <c r="AC11" s="50" t="s">
        <v>1810</v>
      </c>
      <c r="AD11" s="50" t="s">
        <v>1810</v>
      </c>
      <c r="AE11" s="50">
        <v>305.60000000000002</v>
      </c>
      <c r="AF11" s="50">
        <v>305.60000000000002</v>
      </c>
      <c r="AG11" s="50">
        <v>305.60000000000002</v>
      </c>
      <c r="AH11" s="50">
        <v>305.60000000000002</v>
      </c>
      <c r="AI11" s="50">
        <v>305.60000000000002</v>
      </c>
      <c r="AJ11" s="50">
        <v>305.60000000000002</v>
      </c>
      <c r="AK11" s="50">
        <v>305.60000000000002</v>
      </c>
      <c r="AL11" s="176">
        <v>305.60000000000002</v>
      </c>
      <c r="AM11" s="252"/>
    </row>
    <row r="12" spans="1:39" s="71" customFormat="1" x14ac:dyDescent="0.25">
      <c r="A12" s="70"/>
      <c r="B12" s="70"/>
      <c r="C12" s="70"/>
      <c r="D12" s="70"/>
      <c r="E12" s="70"/>
      <c r="F12" s="70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6"/>
      <c r="AM12" s="254"/>
    </row>
    <row r="13" spans="1:39" x14ac:dyDescent="0.25">
      <c r="A13" s="6" t="s">
        <v>1372</v>
      </c>
      <c r="B13" s="141" t="s">
        <v>1373</v>
      </c>
      <c r="C13" s="6" t="s">
        <v>1374</v>
      </c>
      <c r="D13" s="6"/>
      <c r="E13" s="6"/>
      <c r="F13" s="6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86"/>
      <c r="AM13" s="252"/>
    </row>
    <row r="14" spans="1:39" s="71" customFormat="1" x14ac:dyDescent="0.25">
      <c r="A14" s="70"/>
      <c r="B14" s="70"/>
      <c r="C14" s="70"/>
      <c r="D14" s="70"/>
      <c r="E14" s="70"/>
      <c r="F14" s="70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  <c r="AL14" s="266"/>
      <c r="AM14" s="254"/>
    </row>
    <row r="15" spans="1:39" x14ac:dyDescent="0.25">
      <c r="A15" s="6" t="s">
        <v>1375</v>
      </c>
      <c r="B15" s="6" t="s">
        <v>1376</v>
      </c>
      <c r="C15" s="6" t="s">
        <v>1377</v>
      </c>
      <c r="D15" s="6"/>
      <c r="E15" s="6"/>
      <c r="F15" s="6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50">
        <v>164</v>
      </c>
      <c r="AG15" s="150">
        <v>170</v>
      </c>
      <c r="AH15" s="150">
        <v>170</v>
      </c>
      <c r="AI15" s="150">
        <v>170</v>
      </c>
      <c r="AJ15" s="150">
        <v>222</v>
      </c>
      <c r="AK15" s="150">
        <v>226</v>
      </c>
      <c r="AL15" s="179">
        <v>227</v>
      </c>
      <c r="AM15" s="252"/>
    </row>
    <row r="16" spans="1:39" s="71" customFormat="1" x14ac:dyDescent="0.25">
      <c r="A16" s="70"/>
      <c r="B16" s="70"/>
      <c r="C16" s="70"/>
      <c r="D16" s="70"/>
      <c r="E16" s="70"/>
      <c r="F16" s="70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6"/>
      <c r="AM16" s="254"/>
    </row>
    <row r="17" spans="1:39" x14ac:dyDescent="0.25">
      <c r="A17" s="6" t="s">
        <v>1378</v>
      </c>
      <c r="B17" s="6" t="s">
        <v>1379</v>
      </c>
      <c r="C17" s="6" t="s">
        <v>1380</v>
      </c>
      <c r="D17" s="6"/>
      <c r="E17" s="6"/>
      <c r="F17" s="6"/>
      <c r="G17" s="150">
        <v>50</v>
      </c>
      <c r="H17" s="150">
        <v>50</v>
      </c>
      <c r="I17" s="150">
        <v>50</v>
      </c>
      <c r="J17" s="150">
        <v>50</v>
      </c>
      <c r="K17" s="150">
        <v>50</v>
      </c>
      <c r="L17" s="150">
        <v>50</v>
      </c>
      <c r="M17" s="150">
        <v>50</v>
      </c>
      <c r="N17" s="150">
        <v>50</v>
      </c>
      <c r="O17" s="150">
        <v>51</v>
      </c>
      <c r="P17" s="150">
        <v>52</v>
      </c>
      <c r="Q17" s="150">
        <v>53</v>
      </c>
      <c r="R17" s="150">
        <v>54</v>
      </c>
      <c r="S17" s="150">
        <v>55</v>
      </c>
      <c r="T17" s="150">
        <v>56</v>
      </c>
      <c r="U17" s="150">
        <v>57</v>
      </c>
      <c r="V17" s="150">
        <v>58</v>
      </c>
      <c r="W17" s="150">
        <v>59</v>
      </c>
      <c r="X17" s="150">
        <v>60</v>
      </c>
      <c r="Y17" s="150">
        <v>62</v>
      </c>
      <c r="Z17" s="150">
        <v>64</v>
      </c>
      <c r="AA17" s="150">
        <v>66</v>
      </c>
      <c r="AB17" s="150">
        <v>68</v>
      </c>
      <c r="AC17" s="150">
        <v>70</v>
      </c>
      <c r="AD17" s="150">
        <v>72</v>
      </c>
      <c r="AE17" s="150">
        <v>74</v>
      </c>
      <c r="AF17" s="150">
        <v>78</v>
      </c>
      <c r="AG17" s="150">
        <v>82</v>
      </c>
      <c r="AH17" s="150">
        <v>86</v>
      </c>
      <c r="AI17" s="150">
        <v>90</v>
      </c>
      <c r="AJ17" s="150">
        <v>94</v>
      </c>
      <c r="AK17" s="150">
        <v>98</v>
      </c>
      <c r="AL17" s="179">
        <v>102</v>
      </c>
      <c r="AM17" s="252"/>
    </row>
    <row r="18" spans="1:39" s="71" customFormat="1" x14ac:dyDescent="0.25">
      <c r="A18" s="70"/>
      <c r="B18" s="70"/>
      <c r="C18" s="70"/>
      <c r="D18" s="70"/>
      <c r="E18" s="70"/>
      <c r="F18" s="70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6"/>
      <c r="AM18" s="254"/>
    </row>
    <row r="19" spans="1:39" x14ac:dyDescent="0.25">
      <c r="A19" s="6" t="s">
        <v>1381</v>
      </c>
      <c r="B19" s="6" t="s">
        <v>1382</v>
      </c>
      <c r="C19" s="6" t="s">
        <v>1383</v>
      </c>
      <c r="D19" s="6"/>
      <c r="E19" s="6"/>
      <c r="F19" s="6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81"/>
      <c r="AM19" s="252"/>
    </row>
    <row r="20" spans="1:39" s="71" customFormat="1" x14ac:dyDescent="0.25">
      <c r="A20" s="70"/>
      <c r="B20" s="70"/>
      <c r="C20" s="70"/>
      <c r="D20" s="70"/>
      <c r="E20" s="70"/>
      <c r="F20" s="70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6"/>
      <c r="AM20" s="254"/>
    </row>
    <row r="21" spans="1:39" x14ac:dyDescent="0.25">
      <c r="A21" s="6" t="s">
        <v>1384</v>
      </c>
      <c r="B21" s="6" t="s">
        <v>1385</v>
      </c>
      <c r="C21" s="6" t="s">
        <v>1386</v>
      </c>
      <c r="D21" s="6"/>
      <c r="E21" s="6"/>
      <c r="F21" s="6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79">
        <v>6.85</v>
      </c>
      <c r="AM21" s="252"/>
    </row>
    <row r="22" spans="1:39" s="71" customFormat="1" x14ac:dyDescent="0.25">
      <c r="A22" s="70"/>
      <c r="B22" s="70"/>
      <c r="C22" s="70"/>
      <c r="D22" s="70"/>
      <c r="E22" s="70"/>
      <c r="F22" s="70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6"/>
      <c r="AM22" s="254"/>
    </row>
    <row r="23" spans="1:39" x14ac:dyDescent="0.25">
      <c r="A23" s="6" t="s">
        <v>1387</v>
      </c>
      <c r="B23" s="6" t="s">
        <v>1388</v>
      </c>
      <c r="C23" s="6" t="s">
        <v>1389</v>
      </c>
      <c r="D23" s="6"/>
      <c r="E23" s="6"/>
      <c r="F23" s="6"/>
      <c r="G23" s="149"/>
      <c r="H23" s="149"/>
      <c r="I23" s="149"/>
      <c r="J23" s="149"/>
      <c r="K23" s="149"/>
      <c r="L23" s="149"/>
      <c r="M23" s="149"/>
      <c r="N23" s="149"/>
      <c r="O23" s="150">
        <v>6</v>
      </c>
      <c r="P23" s="150">
        <v>8</v>
      </c>
      <c r="Q23" s="150">
        <v>9</v>
      </c>
      <c r="R23" s="150">
        <v>10</v>
      </c>
      <c r="S23" s="150">
        <v>11.5</v>
      </c>
      <c r="T23" s="150">
        <v>13</v>
      </c>
      <c r="U23" s="150">
        <v>14</v>
      </c>
      <c r="V23" s="150">
        <v>16</v>
      </c>
      <c r="W23" s="150">
        <v>18</v>
      </c>
      <c r="X23" s="150">
        <v>20</v>
      </c>
      <c r="Y23" s="150">
        <v>21.5</v>
      </c>
      <c r="Z23" s="150">
        <v>23.5</v>
      </c>
      <c r="AA23" s="150">
        <v>25</v>
      </c>
      <c r="AB23" s="150">
        <v>27</v>
      </c>
      <c r="AC23" s="150">
        <v>28.8</v>
      </c>
      <c r="AD23" s="150">
        <v>30</v>
      </c>
      <c r="AE23" s="150">
        <v>32</v>
      </c>
      <c r="AF23" s="150">
        <v>33</v>
      </c>
      <c r="AG23" s="150">
        <v>36</v>
      </c>
      <c r="AH23" s="150">
        <v>37</v>
      </c>
      <c r="AI23" s="150">
        <v>39.5</v>
      </c>
      <c r="AJ23" s="150">
        <v>40</v>
      </c>
      <c r="AK23" s="150">
        <v>44</v>
      </c>
      <c r="AL23" s="179">
        <v>48.8</v>
      </c>
      <c r="AM23" s="252"/>
    </row>
    <row r="24" spans="1:39" s="71" customFormat="1" x14ac:dyDescent="0.25">
      <c r="A24" s="70"/>
      <c r="B24" s="70"/>
      <c r="C24" s="70"/>
      <c r="D24" s="70"/>
      <c r="E24" s="70"/>
      <c r="F24" s="70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  <c r="AJ24" s="265"/>
      <c r="AK24" s="265"/>
      <c r="AL24" s="266"/>
      <c r="AM24" s="254"/>
    </row>
    <row r="25" spans="1:39" x14ac:dyDescent="0.25">
      <c r="A25" s="6" t="s">
        <v>1390</v>
      </c>
      <c r="B25" s="6" t="s">
        <v>1391</v>
      </c>
      <c r="C25" s="6" t="s">
        <v>1392</v>
      </c>
      <c r="D25" s="6"/>
      <c r="E25" s="6"/>
      <c r="F25" s="6"/>
      <c r="G25" s="150">
        <v>40.5</v>
      </c>
      <c r="H25" s="150">
        <v>40.5</v>
      </c>
      <c r="I25" s="150">
        <v>40.5</v>
      </c>
      <c r="J25" s="150">
        <v>40.5</v>
      </c>
      <c r="K25" s="150">
        <v>40.5</v>
      </c>
      <c r="L25" s="150">
        <v>40.5</v>
      </c>
      <c r="M25" s="150">
        <v>40.5</v>
      </c>
      <c r="N25" s="150">
        <v>40.5</v>
      </c>
      <c r="O25" s="150">
        <v>40.5</v>
      </c>
      <c r="P25" s="150">
        <v>40.5</v>
      </c>
      <c r="Q25" s="150">
        <v>40.5</v>
      </c>
      <c r="R25" s="150">
        <v>41.2</v>
      </c>
      <c r="S25" s="150">
        <v>42</v>
      </c>
      <c r="T25" s="150">
        <v>42</v>
      </c>
      <c r="U25" s="150">
        <v>42.5</v>
      </c>
      <c r="V25" s="150">
        <v>42.5</v>
      </c>
      <c r="W25" s="150">
        <v>43</v>
      </c>
      <c r="X25" s="150">
        <v>44</v>
      </c>
      <c r="Y25" s="150">
        <v>44.5</v>
      </c>
      <c r="Z25" s="150">
        <v>45</v>
      </c>
      <c r="AA25" s="150">
        <v>46</v>
      </c>
      <c r="AB25" s="150">
        <v>46.5</v>
      </c>
      <c r="AC25" s="150">
        <v>47</v>
      </c>
      <c r="AD25" s="150">
        <v>47.5</v>
      </c>
      <c r="AE25" s="150">
        <v>48.1</v>
      </c>
      <c r="AF25" s="150">
        <v>48.1</v>
      </c>
      <c r="AG25" s="150">
        <v>48.1</v>
      </c>
      <c r="AH25" s="150">
        <v>48.5</v>
      </c>
      <c r="AI25" s="150" t="s">
        <v>1759</v>
      </c>
      <c r="AJ25" s="150">
        <v>49.5</v>
      </c>
      <c r="AK25" s="150">
        <v>49.5</v>
      </c>
      <c r="AL25" s="179">
        <v>50.5</v>
      </c>
      <c r="AM25" s="252"/>
    </row>
    <row r="26" spans="1:39" s="71" customFormat="1" x14ac:dyDescent="0.25">
      <c r="A26" s="70"/>
      <c r="B26" s="70"/>
      <c r="C26" s="70"/>
      <c r="D26" s="70"/>
      <c r="E26" s="70"/>
      <c r="F26" s="70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266"/>
      <c r="AM26" s="254"/>
    </row>
    <row r="27" spans="1:39" x14ac:dyDescent="0.25">
      <c r="A27" s="6" t="s">
        <v>1393</v>
      </c>
      <c r="B27" s="6" t="s">
        <v>1394</v>
      </c>
      <c r="C27" s="6" t="s">
        <v>1395</v>
      </c>
      <c r="D27" s="6"/>
      <c r="E27" s="6"/>
      <c r="F27" s="52"/>
      <c r="G27" s="150">
        <v>11.048999999999999</v>
      </c>
      <c r="H27" s="150">
        <v>11.048999999999999</v>
      </c>
      <c r="I27" s="150">
        <v>11.048999999999999</v>
      </c>
      <c r="J27" s="150">
        <v>11.048999999999999</v>
      </c>
      <c r="K27" s="150">
        <v>11.048999999999999</v>
      </c>
      <c r="L27" s="150">
        <v>12.486000000000001</v>
      </c>
      <c r="M27" s="150">
        <v>12.486000000000001</v>
      </c>
      <c r="N27" s="150">
        <v>13.576000000000001</v>
      </c>
      <c r="O27" s="150">
        <v>13.576000000000001</v>
      </c>
      <c r="P27" s="150">
        <v>13.576000000000001</v>
      </c>
      <c r="Q27" s="150">
        <v>13.576000000000001</v>
      </c>
      <c r="R27" s="150">
        <v>13.576000000000001</v>
      </c>
      <c r="S27" s="150">
        <v>13.576000000000001</v>
      </c>
      <c r="T27" s="150">
        <v>13.576000000000001</v>
      </c>
      <c r="U27" s="150">
        <v>13.576000000000001</v>
      </c>
      <c r="V27" s="150">
        <v>14.798</v>
      </c>
      <c r="W27" s="150">
        <v>16.297999999999998</v>
      </c>
      <c r="X27" s="150">
        <v>19.198</v>
      </c>
      <c r="Y27" s="150">
        <v>19.198</v>
      </c>
      <c r="Z27" s="150">
        <v>20.36</v>
      </c>
      <c r="AA27" s="150">
        <v>23.86</v>
      </c>
      <c r="AB27" s="150">
        <v>23.86</v>
      </c>
      <c r="AC27" s="150">
        <v>23.86</v>
      </c>
      <c r="AD27" s="150">
        <v>23.86</v>
      </c>
      <c r="AE27" s="150">
        <v>23.86</v>
      </c>
      <c r="AF27" s="150">
        <v>19.46</v>
      </c>
      <c r="AG27" s="150">
        <v>19.46</v>
      </c>
      <c r="AH27" s="150">
        <v>19.46</v>
      </c>
      <c r="AI27" s="150">
        <v>19.46</v>
      </c>
      <c r="AJ27" s="150">
        <v>19.46</v>
      </c>
      <c r="AK27" s="150">
        <v>19.46</v>
      </c>
      <c r="AL27" s="179">
        <v>19.46</v>
      </c>
      <c r="AM27" s="252"/>
    </row>
    <row r="28" spans="1:39" s="71" customFormat="1" x14ac:dyDescent="0.25">
      <c r="A28" s="70"/>
      <c r="B28" s="70"/>
      <c r="C28" s="70"/>
      <c r="D28" s="70"/>
      <c r="E28" s="70"/>
      <c r="F28" s="70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266"/>
      <c r="AM28" s="254"/>
    </row>
    <row r="29" spans="1:39" ht="42.75" x14ac:dyDescent="0.25">
      <c r="A29" s="6" t="s">
        <v>1396</v>
      </c>
      <c r="B29" s="6" t="s">
        <v>1397</v>
      </c>
      <c r="C29" s="6" t="s">
        <v>1764</v>
      </c>
      <c r="D29" s="6"/>
      <c r="E29" s="6"/>
      <c r="F29" s="6"/>
      <c r="G29" s="149"/>
      <c r="H29" s="149"/>
      <c r="I29" s="149"/>
      <c r="J29" s="149"/>
      <c r="K29" s="149"/>
      <c r="L29" s="149"/>
      <c r="M29" s="150">
        <v>0.3</v>
      </c>
      <c r="N29" s="150">
        <v>0.3</v>
      </c>
      <c r="O29" s="150">
        <v>0.3</v>
      </c>
      <c r="P29" s="150">
        <v>1</v>
      </c>
      <c r="Q29" s="150">
        <v>1</v>
      </c>
      <c r="R29" s="150">
        <v>1</v>
      </c>
      <c r="S29" s="150">
        <v>1</v>
      </c>
      <c r="T29" s="150">
        <v>1</v>
      </c>
      <c r="U29" s="150">
        <v>1</v>
      </c>
      <c r="V29" s="150">
        <v>1</v>
      </c>
      <c r="W29" s="150">
        <v>1.2</v>
      </c>
      <c r="X29" s="150">
        <v>3.9</v>
      </c>
      <c r="Y29" s="150">
        <v>3.9</v>
      </c>
      <c r="Z29" s="150">
        <v>3.9</v>
      </c>
      <c r="AA29" s="150">
        <v>5</v>
      </c>
      <c r="AB29" s="150">
        <v>5</v>
      </c>
      <c r="AC29" s="150">
        <v>5</v>
      </c>
      <c r="AD29" s="150">
        <v>5.7</v>
      </c>
      <c r="AE29" s="150">
        <v>6.5</v>
      </c>
      <c r="AF29" s="150">
        <v>6.5</v>
      </c>
      <c r="AG29" s="150">
        <v>6.7</v>
      </c>
      <c r="AH29" s="150">
        <v>6.7</v>
      </c>
      <c r="AI29" s="150">
        <v>6.7</v>
      </c>
      <c r="AJ29" s="150">
        <v>13.9</v>
      </c>
      <c r="AK29" s="150">
        <v>14.1</v>
      </c>
      <c r="AL29" s="179">
        <v>16.100000000000001</v>
      </c>
      <c r="AM29" s="252"/>
    </row>
    <row r="30" spans="1:39" s="71" customFormat="1" x14ac:dyDescent="0.25">
      <c r="A30" s="70"/>
      <c r="B30" s="70"/>
      <c r="C30" s="70"/>
      <c r="D30" s="70"/>
      <c r="E30" s="70"/>
      <c r="F30" s="70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6"/>
      <c r="AM30" s="254"/>
    </row>
    <row r="31" spans="1:39" ht="28.5" x14ac:dyDescent="0.25">
      <c r="A31" s="6" t="s">
        <v>1398</v>
      </c>
      <c r="B31" s="6" t="s">
        <v>1399</v>
      </c>
      <c r="C31" s="6" t="s">
        <v>1767</v>
      </c>
      <c r="D31" s="6"/>
      <c r="E31" s="6"/>
      <c r="F31" s="6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228">
        <v>118</v>
      </c>
      <c r="AI31" s="228">
        <v>121</v>
      </c>
      <c r="AJ31" s="228">
        <v>135</v>
      </c>
      <c r="AK31" s="228">
        <v>139</v>
      </c>
      <c r="AL31" s="301">
        <v>148</v>
      </c>
      <c r="AM31" s="252"/>
    </row>
    <row r="32" spans="1:39" s="71" customFormat="1" x14ac:dyDescent="0.25">
      <c r="A32" s="70"/>
      <c r="B32" s="70"/>
      <c r="C32" s="70"/>
      <c r="D32" s="70"/>
      <c r="E32" s="70"/>
      <c r="F32" s="70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6"/>
      <c r="AM32" s="254"/>
    </row>
    <row r="33" spans="1:39" x14ac:dyDescent="0.25">
      <c r="A33" s="6" t="s">
        <v>1400</v>
      </c>
      <c r="B33" s="6" t="s">
        <v>1401</v>
      </c>
      <c r="C33" s="6" t="s">
        <v>1402</v>
      </c>
      <c r="D33" s="6"/>
      <c r="E33" s="6"/>
      <c r="F33" s="6"/>
      <c r="G33" s="150">
        <v>23.93</v>
      </c>
      <c r="H33" s="150">
        <v>24.93</v>
      </c>
      <c r="I33" s="150">
        <v>26.13</v>
      </c>
      <c r="J33" s="150">
        <v>26.43</v>
      </c>
      <c r="K33" s="150">
        <v>26.93</v>
      </c>
      <c r="L33" s="150">
        <v>30.23</v>
      </c>
      <c r="M33" s="150">
        <v>31.83</v>
      </c>
      <c r="N33" s="150">
        <v>33.83</v>
      </c>
      <c r="O33" s="150">
        <v>34.130000000000003</v>
      </c>
      <c r="P33" s="150">
        <v>38.630000000000003</v>
      </c>
      <c r="Q33" s="150">
        <v>38.93</v>
      </c>
      <c r="R33" s="150">
        <v>40.53</v>
      </c>
      <c r="S33" s="150">
        <v>42.73</v>
      </c>
      <c r="T33" s="150">
        <v>46.33</v>
      </c>
      <c r="U33" s="150">
        <v>46.83</v>
      </c>
      <c r="V33" s="150">
        <v>47.33</v>
      </c>
      <c r="W33" s="150">
        <v>49.33</v>
      </c>
      <c r="X33" s="150">
        <v>51.23</v>
      </c>
      <c r="Y33" s="150">
        <v>55.03</v>
      </c>
      <c r="Z33" s="150">
        <v>59.03</v>
      </c>
      <c r="AA33" s="150">
        <v>59.83</v>
      </c>
      <c r="AB33" s="150">
        <v>61.33</v>
      </c>
      <c r="AC33" s="150">
        <v>62.53</v>
      </c>
      <c r="AD33" s="150">
        <v>64.13</v>
      </c>
      <c r="AE33" s="150">
        <v>66.33</v>
      </c>
      <c r="AF33" s="150">
        <v>69.33</v>
      </c>
      <c r="AG33" s="150">
        <v>72.13</v>
      </c>
      <c r="AH33" s="150">
        <v>76.13</v>
      </c>
      <c r="AI33" s="150">
        <v>76.63</v>
      </c>
      <c r="AJ33" s="150">
        <v>78.63</v>
      </c>
      <c r="AK33" s="150">
        <v>80.23</v>
      </c>
      <c r="AL33" s="179">
        <v>84.53</v>
      </c>
      <c r="AM33" s="252"/>
    </row>
    <row r="34" spans="1:39" s="71" customFormat="1" x14ac:dyDescent="0.25">
      <c r="A34" s="70"/>
      <c r="B34" s="70"/>
      <c r="C34" s="70"/>
      <c r="D34" s="70"/>
      <c r="E34" s="70"/>
      <c r="F34" s="70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6"/>
      <c r="AM34" s="254"/>
    </row>
    <row r="35" spans="1:39" x14ac:dyDescent="0.25">
      <c r="A35" s="1" t="s">
        <v>1403</v>
      </c>
      <c r="B35" s="3" t="s">
        <v>1404</v>
      </c>
      <c r="C35" s="1" t="s">
        <v>1405</v>
      </c>
      <c r="D35" s="6"/>
      <c r="E35" s="1"/>
      <c r="F35" s="1"/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  <c r="AB35" s="285"/>
      <c r="AC35" s="285"/>
      <c r="AD35" s="285"/>
      <c r="AE35" s="285"/>
      <c r="AF35" s="285"/>
      <c r="AG35" s="285"/>
      <c r="AH35" s="285"/>
      <c r="AI35" s="285"/>
      <c r="AJ35" s="285"/>
      <c r="AK35" s="285"/>
      <c r="AL35" s="286"/>
      <c r="AM35" s="252"/>
    </row>
    <row r="36" spans="1:39" s="71" customFormat="1" x14ac:dyDescent="0.25">
      <c r="A36" s="70"/>
      <c r="B36" s="70"/>
      <c r="C36" s="70"/>
      <c r="D36" s="70"/>
      <c r="E36" s="70"/>
      <c r="F36" s="70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  <c r="AJ36" s="265"/>
      <c r="AK36" s="265"/>
      <c r="AL36" s="266"/>
      <c r="AM36" s="254"/>
    </row>
    <row r="37" spans="1:39" x14ac:dyDescent="0.25">
      <c r="A37" s="6" t="s">
        <v>1406</v>
      </c>
      <c r="B37" s="141" t="s">
        <v>1407</v>
      </c>
      <c r="C37" s="6" t="s">
        <v>1408</v>
      </c>
      <c r="D37" s="6"/>
      <c r="E37" s="6"/>
      <c r="F37" s="6"/>
      <c r="G37" s="50">
        <v>12</v>
      </c>
      <c r="H37" s="50">
        <v>12</v>
      </c>
      <c r="I37" s="50">
        <v>12</v>
      </c>
      <c r="J37" s="50">
        <v>12</v>
      </c>
      <c r="K37" s="50">
        <v>12</v>
      </c>
      <c r="L37" s="50">
        <v>12</v>
      </c>
      <c r="M37" s="50">
        <v>12</v>
      </c>
      <c r="N37" s="50">
        <v>13</v>
      </c>
      <c r="O37" s="50">
        <v>14</v>
      </c>
      <c r="P37" s="50">
        <v>15</v>
      </c>
      <c r="Q37" s="50">
        <v>16</v>
      </c>
      <c r="R37" s="50">
        <v>17</v>
      </c>
      <c r="S37" s="50">
        <v>18</v>
      </c>
      <c r="T37" s="50">
        <v>19</v>
      </c>
      <c r="U37" s="50">
        <v>20</v>
      </c>
      <c r="V37" s="50">
        <v>21</v>
      </c>
      <c r="W37" s="50">
        <v>22</v>
      </c>
      <c r="X37" s="50">
        <v>23</v>
      </c>
      <c r="Y37" s="50">
        <v>25</v>
      </c>
      <c r="Z37" s="50">
        <v>28</v>
      </c>
      <c r="AA37" s="50">
        <v>30</v>
      </c>
      <c r="AB37" s="50">
        <v>33</v>
      </c>
      <c r="AC37" s="50">
        <v>35</v>
      </c>
      <c r="AD37" s="50">
        <v>37</v>
      </c>
      <c r="AE37" s="50">
        <v>39</v>
      </c>
      <c r="AF37" s="50">
        <v>42</v>
      </c>
      <c r="AG37" s="50">
        <v>45</v>
      </c>
      <c r="AH37" s="50">
        <v>47</v>
      </c>
      <c r="AI37" s="50">
        <v>49</v>
      </c>
      <c r="AJ37" s="50">
        <v>51</v>
      </c>
      <c r="AK37" s="50">
        <v>53</v>
      </c>
      <c r="AL37" s="176">
        <v>55</v>
      </c>
      <c r="AM37" s="252"/>
    </row>
    <row r="38" spans="1:39" s="71" customFormat="1" x14ac:dyDescent="0.25">
      <c r="A38" s="70"/>
      <c r="B38" s="70"/>
      <c r="C38" s="70"/>
      <c r="D38" s="70"/>
      <c r="E38" s="70"/>
      <c r="F38" s="70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5"/>
      <c r="AL38" s="266"/>
      <c r="AM38" s="254"/>
    </row>
    <row r="39" spans="1:39" x14ac:dyDescent="0.25">
      <c r="A39" s="6" t="s">
        <v>1409</v>
      </c>
      <c r="B39" s="141" t="s">
        <v>1410</v>
      </c>
      <c r="C39" s="6" t="s">
        <v>1411</v>
      </c>
      <c r="D39" s="6"/>
      <c r="E39" s="6"/>
      <c r="F39" s="6"/>
      <c r="G39" s="50">
        <v>20</v>
      </c>
      <c r="H39" s="50">
        <v>24</v>
      </c>
      <c r="I39" s="50">
        <v>28</v>
      </c>
      <c r="J39" s="50">
        <v>32</v>
      </c>
      <c r="K39" s="50">
        <v>35</v>
      </c>
      <c r="L39" s="50">
        <v>37</v>
      </c>
      <c r="M39" s="50">
        <v>39.4</v>
      </c>
      <c r="N39" s="50">
        <v>42.4</v>
      </c>
      <c r="O39" s="50">
        <v>44.4</v>
      </c>
      <c r="P39" s="50">
        <v>44.4</v>
      </c>
      <c r="Q39" s="50">
        <v>48.4</v>
      </c>
      <c r="R39" s="50">
        <v>52.4</v>
      </c>
      <c r="S39" s="50">
        <v>52.4</v>
      </c>
      <c r="T39" s="50">
        <v>52.4</v>
      </c>
      <c r="U39" s="50">
        <v>52.4</v>
      </c>
      <c r="V39" s="50">
        <v>54.4</v>
      </c>
      <c r="W39" s="50">
        <v>54.4</v>
      </c>
      <c r="X39" s="50">
        <v>56.9</v>
      </c>
      <c r="Y39" s="50">
        <v>56.9</v>
      </c>
      <c r="Z39" s="50">
        <v>59.9</v>
      </c>
      <c r="AA39" s="50">
        <v>59.9</v>
      </c>
      <c r="AB39" s="50">
        <v>59.9</v>
      </c>
      <c r="AC39" s="50">
        <v>59.9</v>
      </c>
      <c r="AD39" s="50">
        <v>59.9</v>
      </c>
      <c r="AE39" s="50">
        <v>59.9</v>
      </c>
      <c r="AF39" s="50">
        <v>59.9</v>
      </c>
      <c r="AG39" s="50">
        <v>62.9</v>
      </c>
      <c r="AH39" s="50">
        <v>62.9</v>
      </c>
      <c r="AI39" s="50">
        <v>62.9</v>
      </c>
      <c r="AJ39" s="50">
        <v>62.9</v>
      </c>
      <c r="AK39" s="50">
        <v>70.900000000000006</v>
      </c>
      <c r="AL39" s="176">
        <v>70.900000000000006</v>
      </c>
      <c r="AM39" s="252"/>
    </row>
    <row r="40" spans="1:39" s="71" customFormat="1" x14ac:dyDescent="0.25">
      <c r="A40" s="70"/>
      <c r="B40" s="70"/>
      <c r="C40" s="70"/>
      <c r="D40" s="70"/>
      <c r="E40" s="70"/>
      <c r="F40" s="70"/>
      <c r="G40" s="265"/>
      <c r="H40" s="265"/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  <c r="AJ40" s="265"/>
      <c r="AK40" s="265"/>
      <c r="AL40" s="266"/>
      <c r="AM40" s="254"/>
    </row>
    <row r="41" spans="1:39" x14ac:dyDescent="0.25">
      <c r="A41" s="6" t="s">
        <v>1412</v>
      </c>
      <c r="B41" s="6" t="s">
        <v>1413</v>
      </c>
      <c r="C41" s="6" t="s">
        <v>1414</v>
      </c>
      <c r="D41" s="6"/>
      <c r="E41" s="6"/>
      <c r="F41" s="6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79">
        <v>49.121000000000002</v>
      </c>
      <c r="AM41" s="252"/>
    </row>
    <row r="42" spans="1:39" s="71" customFormat="1" x14ac:dyDescent="0.25">
      <c r="A42" s="70"/>
      <c r="B42" s="70"/>
      <c r="C42" s="70"/>
      <c r="D42" s="70"/>
      <c r="E42" s="70"/>
      <c r="F42" s="70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  <c r="AJ42" s="265"/>
      <c r="AK42" s="265"/>
      <c r="AL42" s="266"/>
      <c r="AM42" s="254"/>
    </row>
    <row r="43" spans="1:39" x14ac:dyDescent="0.25">
      <c r="A43" s="6" t="s">
        <v>1415</v>
      </c>
      <c r="B43" s="6" t="s">
        <v>1416</v>
      </c>
      <c r="C43" s="6" t="s">
        <v>1417</v>
      </c>
      <c r="D43" s="6"/>
      <c r="E43" s="6"/>
      <c r="F43" s="6"/>
      <c r="G43" s="150">
        <v>11.503</v>
      </c>
      <c r="H43" s="150">
        <v>11.503</v>
      </c>
      <c r="I43" s="150">
        <v>11.503</v>
      </c>
      <c r="J43" s="150">
        <v>11.503</v>
      </c>
      <c r="K43" s="150">
        <v>11.503</v>
      </c>
      <c r="L43" s="150">
        <v>11.503</v>
      </c>
      <c r="M43" s="150">
        <v>11.503</v>
      </c>
      <c r="N43" s="150">
        <v>11.503</v>
      </c>
      <c r="O43" s="150">
        <v>11.503</v>
      </c>
      <c r="P43" s="150">
        <v>11.503</v>
      </c>
      <c r="Q43" s="150">
        <v>11.503</v>
      </c>
      <c r="R43" s="150">
        <v>11.807</v>
      </c>
      <c r="S43" s="150">
        <v>12.292</v>
      </c>
      <c r="T43" s="150">
        <v>12.292</v>
      </c>
      <c r="U43" s="150">
        <v>12.292</v>
      </c>
      <c r="V43" s="150">
        <v>12.292</v>
      </c>
      <c r="W43" s="150">
        <v>12.292</v>
      </c>
      <c r="X43" s="150">
        <v>12.292</v>
      </c>
      <c r="Y43" s="150">
        <v>12.292</v>
      </c>
      <c r="Z43" s="150">
        <v>12.292</v>
      </c>
      <c r="AA43" s="150">
        <v>12.292</v>
      </c>
      <c r="AB43" s="150">
        <v>12.292</v>
      </c>
      <c r="AC43" s="150">
        <v>12.292</v>
      </c>
      <c r="AD43" s="150">
        <v>12.292</v>
      </c>
      <c r="AE43" s="150">
        <v>12.292</v>
      </c>
      <c r="AF43" s="150">
        <v>12.292</v>
      </c>
      <c r="AG43" s="150">
        <v>12.292</v>
      </c>
      <c r="AH43" s="150">
        <v>12.292</v>
      </c>
      <c r="AI43" s="150">
        <v>12.292</v>
      </c>
      <c r="AJ43" s="150">
        <v>12.292</v>
      </c>
      <c r="AK43" s="150">
        <v>12.292</v>
      </c>
      <c r="AL43" s="179">
        <v>12.292</v>
      </c>
      <c r="AM43" s="252"/>
    </row>
    <row r="44" spans="1:39" s="71" customFormat="1" x14ac:dyDescent="0.25">
      <c r="A44" s="70"/>
      <c r="B44" s="70"/>
      <c r="C44" s="70"/>
      <c r="D44" s="70"/>
      <c r="E44" s="70"/>
      <c r="F44" s="70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  <c r="AJ44" s="265"/>
      <c r="AK44" s="265"/>
      <c r="AL44" s="266"/>
      <c r="AM44" s="254"/>
    </row>
    <row r="45" spans="1:39" x14ac:dyDescent="0.25">
      <c r="A45" s="6" t="s">
        <v>1418</v>
      </c>
      <c r="B45" s="6" t="s">
        <v>1419</v>
      </c>
      <c r="C45" s="6" t="s">
        <v>1420</v>
      </c>
      <c r="D45" s="6"/>
      <c r="E45" s="6"/>
      <c r="F45" s="6"/>
      <c r="G45" s="150">
        <v>32.799999999999997</v>
      </c>
      <c r="H45" s="150">
        <v>35.9</v>
      </c>
      <c r="I45" s="150">
        <v>36.799999999999997</v>
      </c>
      <c r="J45" s="150">
        <v>36.799999999999997</v>
      </c>
      <c r="K45" s="150">
        <v>36.799999999999997</v>
      </c>
      <c r="L45" s="150">
        <v>36.799999999999997</v>
      </c>
      <c r="M45" s="150">
        <v>37.799999999999997</v>
      </c>
      <c r="N45" s="150">
        <v>39.1</v>
      </c>
      <c r="O45" s="150">
        <v>40.200000000000003</v>
      </c>
      <c r="P45" s="150">
        <v>42.3</v>
      </c>
      <c r="Q45" s="150">
        <v>44.1</v>
      </c>
      <c r="R45" s="150">
        <v>46</v>
      </c>
      <c r="S45" s="150">
        <v>47.2</v>
      </c>
      <c r="T45" s="150">
        <v>48.9</v>
      </c>
      <c r="U45" s="150">
        <v>51.1</v>
      </c>
      <c r="V45" s="150">
        <v>53.3</v>
      </c>
      <c r="W45" s="150">
        <v>54.1</v>
      </c>
      <c r="X45" s="150">
        <v>55</v>
      </c>
      <c r="Y45" s="150">
        <v>55.8</v>
      </c>
      <c r="Z45" s="150">
        <v>56.1</v>
      </c>
      <c r="AA45" s="150">
        <v>56.2</v>
      </c>
      <c r="AB45" s="150">
        <v>56.4</v>
      </c>
      <c r="AC45" s="150">
        <v>56.6</v>
      </c>
      <c r="AD45" s="150">
        <v>56.9</v>
      </c>
      <c r="AE45" s="150">
        <v>57.1</v>
      </c>
      <c r="AF45" s="150">
        <v>57.5</v>
      </c>
      <c r="AG45" s="150">
        <v>57.9</v>
      </c>
      <c r="AH45" s="150">
        <v>58.2</v>
      </c>
      <c r="AI45" s="150">
        <v>58.7</v>
      </c>
      <c r="AJ45" s="150">
        <v>59.1</v>
      </c>
      <c r="AK45" s="150">
        <v>59.47</v>
      </c>
      <c r="AL45" s="179">
        <v>59.81</v>
      </c>
      <c r="AM45" s="252"/>
    </row>
    <row r="46" spans="1:39" s="71" customFormat="1" x14ac:dyDescent="0.25">
      <c r="A46" s="70"/>
      <c r="B46" s="70"/>
      <c r="C46" s="70"/>
      <c r="D46" s="70"/>
      <c r="E46" s="70"/>
      <c r="F46" s="70"/>
      <c r="G46" s="265"/>
      <c r="H46" s="265"/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  <c r="AJ46" s="265"/>
      <c r="AK46" s="265"/>
      <c r="AL46" s="266"/>
      <c r="AM46" s="254"/>
    </row>
    <row r="47" spans="1:39" ht="42.75" x14ac:dyDescent="0.25">
      <c r="A47" s="6" t="s">
        <v>1421</v>
      </c>
      <c r="B47" s="6" t="s">
        <v>1422</v>
      </c>
      <c r="C47" s="6" t="s">
        <v>1768</v>
      </c>
      <c r="D47" s="6"/>
      <c r="E47" s="6"/>
      <c r="F47" s="6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50">
        <v>63.2</v>
      </c>
      <c r="AB47" s="50">
        <v>63.2</v>
      </c>
      <c r="AC47" s="50">
        <v>63.8</v>
      </c>
      <c r="AD47" s="50">
        <v>63.8</v>
      </c>
      <c r="AE47" s="50">
        <v>63.8</v>
      </c>
      <c r="AF47" s="50">
        <v>65.2</v>
      </c>
      <c r="AG47" s="50">
        <v>65.2</v>
      </c>
      <c r="AH47" s="50">
        <v>66.5</v>
      </c>
      <c r="AI47" s="50">
        <v>66.5</v>
      </c>
      <c r="AJ47" s="50">
        <v>67.3</v>
      </c>
      <c r="AK47" s="50">
        <v>67.3</v>
      </c>
      <c r="AL47" s="176">
        <v>67.3</v>
      </c>
      <c r="AM47" s="252"/>
    </row>
    <row r="48" spans="1:39" x14ac:dyDescent="0.25">
      <c r="G48" s="155">
        <f>SUM(G2:G47)</f>
        <v>219.78200000000004</v>
      </c>
      <c r="H48" s="155">
        <f t="shared" ref="H48:AM48" si="0">SUM(H2:H47)</f>
        <v>227.88200000000003</v>
      </c>
      <c r="I48" s="155">
        <f t="shared" si="0"/>
        <v>233.98200000000003</v>
      </c>
      <c r="J48" s="155">
        <f t="shared" si="0"/>
        <v>238.28200000000004</v>
      </c>
      <c r="K48" s="155">
        <f t="shared" si="0"/>
        <v>241.88200000000001</v>
      </c>
      <c r="L48" s="155">
        <f t="shared" si="0"/>
        <v>248.61900000000003</v>
      </c>
      <c r="M48" s="155">
        <f t="shared" si="0"/>
        <v>253.91900000000004</v>
      </c>
      <c r="N48" s="155">
        <f t="shared" si="0"/>
        <v>263.90900000000005</v>
      </c>
      <c r="O48" s="155">
        <f t="shared" si="0"/>
        <v>277.30900000000003</v>
      </c>
      <c r="P48" s="155">
        <f t="shared" si="0"/>
        <v>292.60900000000004</v>
      </c>
      <c r="Q48" s="155">
        <f t="shared" si="0"/>
        <v>302.709</v>
      </c>
      <c r="R48" s="155">
        <f t="shared" si="0"/>
        <v>314.56299999999999</v>
      </c>
      <c r="S48" s="155">
        <f t="shared" si="0"/>
        <v>323.34799999999996</v>
      </c>
      <c r="T48" s="155">
        <f t="shared" si="0"/>
        <v>332.14799999999991</v>
      </c>
      <c r="U48" s="155">
        <f t="shared" si="0"/>
        <v>340.34799999999996</v>
      </c>
      <c r="V48" s="155">
        <f t="shared" si="0"/>
        <v>350.27</v>
      </c>
      <c r="W48" s="155">
        <f t="shared" si="0"/>
        <v>359.27</v>
      </c>
      <c r="X48" s="155">
        <f t="shared" si="0"/>
        <v>375.16999999999996</v>
      </c>
      <c r="Y48" s="155">
        <f t="shared" si="0"/>
        <v>385.99</v>
      </c>
      <c r="Z48" s="155">
        <f t="shared" si="0"/>
        <v>401.952</v>
      </c>
      <c r="AA48" s="155">
        <f t="shared" si="0"/>
        <v>477.30199999999991</v>
      </c>
      <c r="AB48" s="155">
        <f t="shared" si="0"/>
        <v>486.80199999999991</v>
      </c>
      <c r="AC48" s="155">
        <f t="shared" si="0"/>
        <v>495.30200000000002</v>
      </c>
      <c r="AD48" s="155">
        <f t="shared" si="0"/>
        <v>503.60199999999992</v>
      </c>
      <c r="AE48" s="155">
        <f t="shared" si="0"/>
        <v>819.00200000000007</v>
      </c>
      <c r="AF48" s="155">
        <f t="shared" si="0"/>
        <v>991.40200000000016</v>
      </c>
      <c r="AG48" s="155">
        <f t="shared" si="0"/>
        <v>1014.2520000000002</v>
      </c>
      <c r="AH48" s="155">
        <f t="shared" si="0"/>
        <v>1145.2520000000002</v>
      </c>
      <c r="AI48" s="155">
        <f t="shared" si="0"/>
        <v>1109.2520000000002</v>
      </c>
      <c r="AJ48" s="155">
        <f t="shared" si="0"/>
        <v>1242.0519999999999</v>
      </c>
      <c r="AK48" s="155">
        <f t="shared" si="0"/>
        <v>1270.3470000000002</v>
      </c>
      <c r="AL48" s="155">
        <f t="shared" si="0"/>
        <v>1460.758</v>
      </c>
      <c r="AM48" s="155">
        <f t="shared" si="0"/>
        <v>0</v>
      </c>
    </row>
    <row r="49" spans="1:38" x14ac:dyDescent="0.25"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</row>
    <row r="50" spans="1:38" x14ac:dyDescent="0.25">
      <c r="A50" s="38" t="s">
        <v>1834</v>
      </c>
      <c r="B50" s="36" t="s">
        <v>1677</v>
      </c>
    </row>
    <row r="51" spans="1:38" x14ac:dyDescent="0.25">
      <c r="A51" s="49"/>
      <c r="B51" s="36"/>
    </row>
    <row r="52" spans="1:38" x14ac:dyDescent="0.25">
      <c r="A52" s="10" t="s">
        <v>1835</v>
      </c>
      <c r="B52" s="36" t="s">
        <v>1672</v>
      </c>
    </row>
    <row r="53" spans="1:38" x14ac:dyDescent="0.25">
      <c r="A53" s="49"/>
      <c r="B53" s="36"/>
    </row>
    <row r="54" spans="1:38" x14ac:dyDescent="0.25">
      <c r="A54" s="39" t="s">
        <v>1836</v>
      </c>
      <c r="B54" s="36" t="s">
        <v>1673</v>
      </c>
    </row>
  </sheetData>
  <hyperlinks>
    <hyperlink ref="B25" r:id="rId1" xr:uid="{00000000-0004-0000-1200-000000000000}"/>
    <hyperlink ref="B37" r:id="rId2" xr:uid="{00000000-0004-0000-1200-000001000000}"/>
    <hyperlink ref="B7" r:id="rId3" xr:uid="{00000000-0004-0000-1200-000002000000}"/>
    <hyperlink ref="B9" r:id="rId4" xr:uid="{00000000-0004-0000-1200-000003000000}"/>
    <hyperlink ref="B11" r:id="rId5" xr:uid="{00000000-0004-0000-1200-000004000000}"/>
    <hyperlink ref="B13" r:id="rId6" xr:uid="{00000000-0004-0000-1200-000005000000}"/>
    <hyperlink ref="B15" r:id="rId7" xr:uid="{00000000-0004-0000-1200-000006000000}"/>
    <hyperlink ref="B17" r:id="rId8" xr:uid="{00000000-0004-0000-1200-000007000000}"/>
    <hyperlink ref="B19" r:id="rId9" xr:uid="{00000000-0004-0000-1200-000008000000}"/>
    <hyperlink ref="B23" r:id="rId10" xr:uid="{00000000-0004-0000-1200-000009000000}"/>
    <hyperlink ref="B27" r:id="rId11" xr:uid="{00000000-0004-0000-1200-00000A000000}"/>
    <hyperlink ref="B29" r:id="rId12" xr:uid="{00000000-0004-0000-1200-00000B000000}"/>
    <hyperlink ref="B31" r:id="rId13" xr:uid="{00000000-0004-0000-1200-00000C000000}"/>
    <hyperlink ref="B35" r:id="rId14" xr:uid="{00000000-0004-0000-1200-00000D000000}"/>
    <hyperlink ref="B39" r:id="rId15" xr:uid="{00000000-0004-0000-1200-00000E000000}"/>
    <hyperlink ref="B41" r:id="rId16" xr:uid="{00000000-0004-0000-1200-00000F000000}"/>
    <hyperlink ref="B43" r:id="rId17" xr:uid="{00000000-0004-0000-1200-000010000000}"/>
    <hyperlink ref="B47" r:id="rId18" xr:uid="{00000000-0004-0000-1200-00001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16"/>
  <sheetViews>
    <sheetView view="pageBreakPreview" topLeftCell="A15" zoomScale="85" zoomScaleNormal="70" zoomScaleSheetLayoutView="85" workbookViewId="0">
      <selection activeCell="S33" sqref="S33"/>
    </sheetView>
  </sheetViews>
  <sheetFormatPr defaultRowHeight="14.25" x14ac:dyDescent="0.25"/>
  <cols>
    <col min="1" max="1" width="41.28515625" style="88" customWidth="1"/>
    <col min="2" max="2" width="33.7109375" style="88" hidden="1" customWidth="1"/>
    <col min="3" max="3" width="37.140625" style="88" hidden="1" customWidth="1"/>
    <col min="4" max="4" width="12.85546875" style="88" hidden="1" customWidth="1"/>
    <col min="5" max="5" width="13.7109375" style="88" hidden="1" customWidth="1"/>
    <col min="6" max="6" width="67.42578125" style="88" hidden="1" customWidth="1"/>
    <col min="7" max="38" width="9.140625" style="18"/>
    <col min="39" max="16384" width="9.140625" style="88"/>
  </cols>
  <sheetData>
    <row r="1" spans="1:39" s="74" customFormat="1" ht="17.25" x14ac:dyDescent="0.25">
      <c r="A1" s="76" t="s">
        <v>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</row>
    <row r="2" spans="1:39" s="74" customFormat="1" ht="15.75" x14ac:dyDescent="0.25">
      <c r="A2" s="77"/>
      <c r="B2" s="77" t="s">
        <v>65</v>
      </c>
      <c r="C2" s="77" t="s">
        <v>67</v>
      </c>
      <c r="D2" s="77" t="s">
        <v>0</v>
      </c>
      <c r="E2" s="77" t="s">
        <v>1</v>
      </c>
      <c r="F2" s="77" t="s">
        <v>2</v>
      </c>
      <c r="G2" s="78" t="s">
        <v>458</v>
      </c>
      <c r="H2" s="78" t="s">
        <v>459</v>
      </c>
      <c r="I2" s="78" t="s">
        <v>460</v>
      </c>
      <c r="J2" s="78" t="s">
        <v>461</v>
      </c>
      <c r="K2" s="78" t="s">
        <v>462</v>
      </c>
      <c r="L2" s="78" t="s">
        <v>463</v>
      </c>
      <c r="M2" s="78" t="s">
        <v>464</v>
      </c>
      <c r="N2" s="78" t="s">
        <v>465</v>
      </c>
      <c r="O2" s="78" t="s">
        <v>466</v>
      </c>
      <c r="P2" s="78" t="s">
        <v>467</v>
      </c>
      <c r="Q2" s="78" t="s">
        <v>468</v>
      </c>
      <c r="R2" s="78" t="s">
        <v>469</v>
      </c>
      <c r="S2" s="78" t="s">
        <v>470</v>
      </c>
      <c r="T2" s="78" t="s">
        <v>471</v>
      </c>
      <c r="U2" s="78" t="s">
        <v>472</v>
      </c>
      <c r="V2" s="78" t="s">
        <v>473</v>
      </c>
      <c r="W2" s="78" t="s">
        <v>474</v>
      </c>
      <c r="X2" s="78" t="s">
        <v>475</v>
      </c>
      <c r="Y2" s="78" t="s">
        <v>476</v>
      </c>
      <c r="Z2" s="78" t="s">
        <v>477</v>
      </c>
      <c r="AA2" s="78" t="s">
        <v>478</v>
      </c>
      <c r="AB2" s="78" t="s">
        <v>479</v>
      </c>
      <c r="AC2" s="78" t="s">
        <v>480</v>
      </c>
      <c r="AD2" s="78" t="s">
        <v>481</v>
      </c>
      <c r="AE2" s="78" t="s">
        <v>482</v>
      </c>
      <c r="AF2" s="78" t="s">
        <v>483</v>
      </c>
      <c r="AG2" s="78" t="s">
        <v>484</v>
      </c>
      <c r="AH2" s="78" t="s">
        <v>485</v>
      </c>
      <c r="AI2" s="78" t="s">
        <v>486</v>
      </c>
      <c r="AJ2" s="78" t="s">
        <v>487</v>
      </c>
      <c r="AK2" s="78" t="s">
        <v>488</v>
      </c>
      <c r="AL2" s="78" t="s">
        <v>489</v>
      </c>
      <c r="AM2" s="78" t="s">
        <v>1686</v>
      </c>
    </row>
    <row r="3" spans="1:39" s="68" customFormat="1" x14ac:dyDescent="0.25">
      <c r="A3" s="59"/>
      <c r="B3" s="59"/>
      <c r="C3" s="59"/>
      <c r="D3" s="59"/>
      <c r="E3" s="59"/>
      <c r="F3" s="59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77"/>
      <c r="AM3" s="147"/>
    </row>
    <row r="4" spans="1:39" s="74" customFormat="1" x14ac:dyDescent="0.25">
      <c r="A4" s="70"/>
      <c r="B4" s="70"/>
      <c r="C4" s="70"/>
      <c r="D4" s="70"/>
      <c r="E4" s="70"/>
      <c r="F4" s="70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200"/>
      <c r="AM4" s="199"/>
    </row>
    <row r="5" spans="1:39" x14ac:dyDescent="0.25">
      <c r="A5" s="6" t="s">
        <v>140</v>
      </c>
      <c r="B5" s="6" t="s">
        <v>176</v>
      </c>
      <c r="C5" s="6" t="s">
        <v>177</v>
      </c>
      <c r="D5" s="6"/>
      <c r="E5" s="6"/>
      <c r="F5" s="6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51">
        <v>14.8</v>
      </c>
      <c r="AK5" s="151">
        <v>15.9</v>
      </c>
      <c r="AL5" s="180">
        <v>15.9</v>
      </c>
      <c r="AM5" s="201"/>
    </row>
    <row r="6" spans="1:39" s="74" customFormat="1" x14ac:dyDescent="0.25">
      <c r="A6" s="70"/>
      <c r="B6" s="70"/>
      <c r="C6" s="70"/>
      <c r="D6" s="70"/>
      <c r="E6" s="70"/>
      <c r="F6" s="70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200"/>
      <c r="AM6" s="199"/>
    </row>
    <row r="7" spans="1:39" x14ac:dyDescent="0.25">
      <c r="A7" s="6" t="s">
        <v>141</v>
      </c>
      <c r="B7" s="6" t="s">
        <v>178</v>
      </c>
      <c r="C7" s="6" t="s">
        <v>179</v>
      </c>
      <c r="D7" s="6"/>
      <c r="E7" s="6"/>
      <c r="F7" s="6"/>
      <c r="G7" s="202">
        <v>32.35</v>
      </c>
      <c r="H7" s="202">
        <v>32.35</v>
      </c>
      <c r="I7" s="202">
        <v>32.35</v>
      </c>
      <c r="J7" s="202">
        <v>32.35</v>
      </c>
      <c r="K7" s="202">
        <v>32.35</v>
      </c>
      <c r="L7" s="202">
        <v>32.35</v>
      </c>
      <c r="M7" s="202">
        <v>32.35</v>
      </c>
      <c r="N7" s="202">
        <v>32.35</v>
      </c>
      <c r="O7" s="202">
        <v>32.35</v>
      </c>
      <c r="P7" s="202">
        <v>32.35</v>
      </c>
      <c r="Q7" s="202">
        <v>32.35</v>
      </c>
      <c r="R7" s="202">
        <v>32.35</v>
      </c>
      <c r="S7" s="202">
        <v>32.35</v>
      </c>
      <c r="T7" s="202">
        <v>32.35</v>
      </c>
      <c r="U7" s="202">
        <v>32.35</v>
      </c>
      <c r="V7" s="202">
        <v>32.35</v>
      </c>
      <c r="W7" s="202">
        <v>52.353000000000002</v>
      </c>
      <c r="X7" s="202">
        <v>52.353000000000002</v>
      </c>
      <c r="Y7" s="202">
        <v>52.353000000000002</v>
      </c>
      <c r="Z7" s="202">
        <v>52.353000000000002</v>
      </c>
      <c r="AA7" s="202">
        <v>52.353000000000002</v>
      </c>
      <c r="AB7" s="202">
        <v>52.353000000000002</v>
      </c>
      <c r="AC7" s="202">
        <v>52.353000000000002</v>
      </c>
      <c r="AD7" s="202">
        <v>52.353000000000002</v>
      </c>
      <c r="AE7" s="202">
        <v>52.353000000000002</v>
      </c>
      <c r="AF7" s="202">
        <v>52.353000000000002</v>
      </c>
      <c r="AG7" s="202">
        <v>53.65</v>
      </c>
      <c r="AH7" s="202">
        <v>54.98</v>
      </c>
      <c r="AI7" s="202">
        <v>54.98</v>
      </c>
      <c r="AJ7" s="202">
        <v>56.006</v>
      </c>
      <c r="AK7" s="202">
        <v>58.719000000000001</v>
      </c>
      <c r="AL7" s="203">
        <v>60.173000000000002</v>
      </c>
      <c r="AM7" s="201"/>
    </row>
    <row r="8" spans="1:39" s="74" customFormat="1" x14ac:dyDescent="0.25">
      <c r="A8" s="70"/>
      <c r="B8" s="70"/>
      <c r="C8" s="70"/>
      <c r="D8" s="70"/>
      <c r="E8" s="70"/>
      <c r="F8" s="70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200"/>
      <c r="AM8" s="199"/>
    </row>
    <row r="9" spans="1:39" x14ac:dyDescent="0.25">
      <c r="A9" s="6" t="s">
        <v>142</v>
      </c>
      <c r="B9" s="141" t="s">
        <v>180</v>
      </c>
      <c r="C9" s="6" t="s">
        <v>181</v>
      </c>
      <c r="D9" s="6"/>
      <c r="E9" s="6"/>
      <c r="F9" s="6"/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204">
        <v>3</v>
      </c>
      <c r="S9" s="204">
        <v>7</v>
      </c>
      <c r="T9" s="204">
        <v>13</v>
      </c>
      <c r="U9" s="204">
        <v>18</v>
      </c>
      <c r="V9" s="204">
        <v>23</v>
      </c>
      <c r="W9" s="204">
        <v>28</v>
      </c>
      <c r="X9" s="204">
        <v>29</v>
      </c>
      <c r="Y9" s="204">
        <v>33</v>
      </c>
      <c r="Z9" s="204">
        <v>35</v>
      </c>
      <c r="AA9" s="204">
        <v>39</v>
      </c>
      <c r="AB9" s="204">
        <v>40</v>
      </c>
      <c r="AC9" s="204">
        <v>42</v>
      </c>
      <c r="AD9" s="204">
        <v>44</v>
      </c>
      <c r="AE9" s="204">
        <v>46</v>
      </c>
      <c r="AF9" s="204">
        <v>48</v>
      </c>
      <c r="AG9" s="50">
        <v>50</v>
      </c>
      <c r="AH9" s="50">
        <v>56</v>
      </c>
      <c r="AI9" s="50">
        <v>59</v>
      </c>
      <c r="AJ9" s="50">
        <v>63</v>
      </c>
      <c r="AK9" s="50">
        <v>69</v>
      </c>
      <c r="AL9" s="176">
        <v>70</v>
      </c>
      <c r="AM9" s="201"/>
    </row>
    <row r="10" spans="1:39" s="74" customFormat="1" ht="15" thickBot="1" x14ac:dyDescent="0.3">
      <c r="A10" s="70"/>
      <c r="B10" s="70"/>
      <c r="C10" s="70"/>
      <c r="D10" s="70"/>
      <c r="E10" s="70"/>
      <c r="F10" s="70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200"/>
      <c r="AM10" s="199"/>
    </row>
    <row r="11" spans="1:39" ht="15" thickBot="1" x14ac:dyDescent="0.3">
      <c r="A11" s="6" t="s">
        <v>143</v>
      </c>
      <c r="B11" s="141" t="s">
        <v>182</v>
      </c>
      <c r="C11" s="6" t="s">
        <v>183</v>
      </c>
      <c r="D11" s="6"/>
      <c r="E11" s="6"/>
      <c r="F11" s="6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205">
        <v>50.69</v>
      </c>
      <c r="Y11" s="206">
        <v>51.49</v>
      </c>
      <c r="Z11" s="206">
        <v>51.93</v>
      </c>
      <c r="AA11" s="206">
        <v>52.37</v>
      </c>
      <c r="AB11" s="206">
        <v>52.75</v>
      </c>
      <c r="AC11" s="206">
        <v>55.06</v>
      </c>
      <c r="AD11" s="206">
        <v>58.31</v>
      </c>
      <c r="AE11" s="206">
        <v>62.48</v>
      </c>
      <c r="AF11" s="206">
        <v>66.180000000000007</v>
      </c>
      <c r="AG11" s="206">
        <v>69.23</v>
      </c>
      <c r="AH11" s="206">
        <v>72.2</v>
      </c>
      <c r="AI11" s="206">
        <v>77.69</v>
      </c>
      <c r="AJ11" s="206">
        <v>79.33</v>
      </c>
      <c r="AK11" s="206">
        <v>83.24</v>
      </c>
      <c r="AL11" s="207">
        <v>87</v>
      </c>
      <c r="AM11" s="201"/>
    </row>
    <row r="12" spans="1:39" s="74" customFormat="1" x14ac:dyDescent="0.25">
      <c r="A12" s="70"/>
      <c r="B12" s="70"/>
      <c r="C12" s="70"/>
      <c r="D12" s="70"/>
      <c r="E12" s="70"/>
      <c r="F12" s="70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200"/>
      <c r="AM12" s="199"/>
    </row>
    <row r="13" spans="1:39" x14ac:dyDescent="0.25">
      <c r="A13" s="6" t="s">
        <v>144</v>
      </c>
      <c r="B13" s="6" t="s">
        <v>184</v>
      </c>
      <c r="C13" s="6" t="s">
        <v>185</v>
      </c>
      <c r="D13" s="6"/>
      <c r="E13" s="6"/>
      <c r="F13" s="6"/>
      <c r="G13" s="149"/>
      <c r="H13" s="149"/>
      <c r="I13" s="149"/>
      <c r="J13" s="149"/>
      <c r="K13" s="149"/>
      <c r="L13" s="150">
        <v>20.03</v>
      </c>
      <c r="M13" s="150">
        <v>22.11</v>
      </c>
      <c r="N13" s="150">
        <v>22.74</v>
      </c>
      <c r="O13" s="150">
        <v>23.58</v>
      </c>
      <c r="P13" s="150">
        <v>24.23</v>
      </c>
      <c r="Q13" s="150">
        <v>24.55</v>
      </c>
      <c r="R13" s="150">
        <v>25.23</v>
      </c>
      <c r="S13" s="150">
        <v>25.69</v>
      </c>
      <c r="T13" s="150">
        <v>26.54</v>
      </c>
      <c r="U13" s="150">
        <v>27.74</v>
      </c>
      <c r="V13" s="150">
        <v>28.24</v>
      </c>
      <c r="W13" s="150">
        <v>28.87</v>
      </c>
      <c r="X13" s="150">
        <v>29.32</v>
      </c>
      <c r="Y13" s="150">
        <v>30.22</v>
      </c>
      <c r="Z13" s="150">
        <v>31.15</v>
      </c>
      <c r="AA13" s="150">
        <v>32.450000000000003</v>
      </c>
      <c r="AB13" s="150">
        <v>33.75</v>
      </c>
      <c r="AC13" s="150">
        <v>34.549999999999997</v>
      </c>
      <c r="AD13" s="150">
        <v>35.04</v>
      </c>
      <c r="AE13" s="150">
        <v>35.74</v>
      </c>
      <c r="AF13" s="150">
        <v>36.090000000000003</v>
      </c>
      <c r="AG13" s="150">
        <v>38.46</v>
      </c>
      <c r="AH13" s="150">
        <v>40.28</v>
      </c>
      <c r="AI13" s="150">
        <v>41.58</v>
      </c>
      <c r="AJ13" s="150">
        <v>43.59</v>
      </c>
      <c r="AK13" s="150">
        <v>45.22</v>
      </c>
      <c r="AL13" s="179">
        <v>45.22</v>
      </c>
      <c r="AM13" s="201"/>
    </row>
    <row r="14" spans="1:39" s="74" customFormat="1" x14ac:dyDescent="0.25">
      <c r="A14" s="70"/>
      <c r="B14" s="70"/>
      <c r="C14" s="70"/>
      <c r="D14" s="70"/>
      <c r="E14" s="70"/>
      <c r="F14" s="70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200"/>
      <c r="AM14" s="199"/>
    </row>
    <row r="15" spans="1:39" x14ac:dyDescent="0.25">
      <c r="A15" s="6" t="s">
        <v>145</v>
      </c>
      <c r="B15" s="6" t="s">
        <v>186</v>
      </c>
      <c r="C15" s="6" t="s">
        <v>187</v>
      </c>
      <c r="D15" s="6"/>
      <c r="E15" s="6"/>
      <c r="F15" s="6"/>
      <c r="G15" s="204">
        <v>0</v>
      </c>
      <c r="H15" s="204">
        <v>0</v>
      </c>
      <c r="I15" s="204">
        <v>0</v>
      </c>
      <c r="J15" s="204">
        <v>0</v>
      </c>
      <c r="K15" s="204">
        <v>0</v>
      </c>
      <c r="L15" s="204">
        <v>0</v>
      </c>
      <c r="M15" s="204">
        <v>0</v>
      </c>
      <c r="N15" s="204">
        <v>0</v>
      </c>
      <c r="O15" s="202">
        <v>4.2380000000000004</v>
      </c>
      <c r="P15" s="202">
        <v>4.5220000000000002</v>
      </c>
      <c r="Q15" s="202">
        <v>4.68</v>
      </c>
      <c r="R15" s="202">
        <v>4.68</v>
      </c>
      <c r="S15" s="202">
        <v>5.45</v>
      </c>
      <c r="T15" s="202">
        <v>5.45</v>
      </c>
      <c r="U15" s="202">
        <v>5.45</v>
      </c>
      <c r="V15" s="202">
        <v>5.45</v>
      </c>
      <c r="W15" s="202">
        <v>6.5129999999999999</v>
      </c>
      <c r="X15" s="202">
        <v>7.7350000000000003</v>
      </c>
      <c r="Y15" s="202">
        <v>8.8350000000000009</v>
      </c>
      <c r="Z15" s="202">
        <v>9.3350000000000009</v>
      </c>
      <c r="AA15" s="202">
        <v>9.7569999999999997</v>
      </c>
      <c r="AB15" s="202">
        <v>9.76</v>
      </c>
      <c r="AC15" s="202">
        <v>10.657</v>
      </c>
      <c r="AD15" s="202">
        <v>11.79</v>
      </c>
      <c r="AE15" s="202">
        <v>12.951000000000001</v>
      </c>
      <c r="AF15" s="202">
        <v>14.201000000000001</v>
      </c>
      <c r="AG15" s="202">
        <v>14.2</v>
      </c>
      <c r="AH15" s="202">
        <v>14.2</v>
      </c>
      <c r="AI15" s="202">
        <v>14.522</v>
      </c>
      <c r="AJ15" s="202">
        <v>14.952</v>
      </c>
      <c r="AK15" s="202">
        <v>16.952000000000002</v>
      </c>
      <c r="AL15" s="203">
        <v>16.95</v>
      </c>
      <c r="AM15" s="201"/>
    </row>
    <row r="16" spans="1:39" s="74" customFormat="1" x14ac:dyDescent="0.25">
      <c r="A16" s="70"/>
      <c r="B16" s="70"/>
      <c r="C16" s="70"/>
      <c r="D16" s="70"/>
      <c r="E16" s="70"/>
      <c r="F16" s="70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200"/>
      <c r="AM16" s="199"/>
    </row>
    <row r="17" spans="1:39" x14ac:dyDescent="0.25">
      <c r="A17" s="6" t="s">
        <v>146</v>
      </c>
      <c r="B17" s="6" t="s">
        <v>188</v>
      </c>
      <c r="C17" s="6" t="s">
        <v>189</v>
      </c>
      <c r="D17" s="6"/>
      <c r="E17" s="6"/>
      <c r="F17" s="6"/>
      <c r="G17" s="150">
        <v>20</v>
      </c>
      <c r="H17" s="150">
        <v>21.5</v>
      </c>
      <c r="I17" s="150">
        <v>23</v>
      </c>
      <c r="J17" s="150">
        <v>23.5</v>
      </c>
      <c r="K17" s="150">
        <v>23.5</v>
      </c>
      <c r="L17" s="150">
        <v>24.5</v>
      </c>
      <c r="M17" s="150">
        <v>25.5</v>
      </c>
      <c r="N17" s="150">
        <v>26.5</v>
      </c>
      <c r="O17" s="150">
        <v>26.8</v>
      </c>
      <c r="P17" s="150">
        <v>31.8</v>
      </c>
      <c r="Q17" s="150">
        <v>32.799999999999997</v>
      </c>
      <c r="R17" s="150">
        <v>32.799999999999997</v>
      </c>
      <c r="S17" s="150">
        <v>34.299999999999997</v>
      </c>
      <c r="T17" s="150">
        <v>34.299999999999997</v>
      </c>
      <c r="U17" s="150">
        <v>35</v>
      </c>
      <c r="V17" s="150">
        <v>37.5</v>
      </c>
      <c r="W17" s="150">
        <v>40.5</v>
      </c>
      <c r="X17" s="150">
        <v>40.700000000000003</v>
      </c>
      <c r="Y17" s="150">
        <v>42.5</v>
      </c>
      <c r="Z17" s="150">
        <v>45</v>
      </c>
      <c r="AA17" s="150">
        <v>47</v>
      </c>
      <c r="AB17" s="150">
        <v>48.2</v>
      </c>
      <c r="AC17" s="150">
        <v>50.2</v>
      </c>
      <c r="AD17" s="150">
        <v>51.2</v>
      </c>
      <c r="AE17" s="150">
        <v>52</v>
      </c>
      <c r="AF17" s="150">
        <v>54</v>
      </c>
      <c r="AG17" s="150">
        <v>55.5</v>
      </c>
      <c r="AH17" s="150">
        <v>56.7</v>
      </c>
      <c r="AI17" s="150">
        <v>57.3</v>
      </c>
      <c r="AJ17" s="150">
        <v>58</v>
      </c>
      <c r="AK17" s="150">
        <v>58</v>
      </c>
      <c r="AL17" s="179">
        <v>58.3</v>
      </c>
      <c r="AM17" s="201"/>
    </row>
    <row r="18" spans="1:39" s="74" customFormat="1" x14ac:dyDescent="0.25">
      <c r="A18" s="70"/>
      <c r="B18" s="70"/>
      <c r="C18" s="70"/>
      <c r="D18" s="70"/>
      <c r="E18" s="70"/>
      <c r="F18" s="70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200"/>
      <c r="AM18" s="199"/>
    </row>
    <row r="19" spans="1:39" x14ac:dyDescent="0.25">
      <c r="A19" s="6" t="s">
        <v>147</v>
      </c>
      <c r="B19" s="6" t="s">
        <v>190</v>
      </c>
      <c r="C19" s="6" t="s">
        <v>1780</v>
      </c>
      <c r="D19" s="6"/>
      <c r="E19" s="6"/>
      <c r="F19" s="6"/>
      <c r="G19" s="149"/>
      <c r="H19" s="149"/>
      <c r="I19" s="149"/>
      <c r="J19" s="149"/>
      <c r="K19" s="149"/>
      <c r="L19" s="149"/>
      <c r="M19" s="149"/>
      <c r="N19" s="149"/>
      <c r="O19" s="150">
        <v>13.8</v>
      </c>
      <c r="P19" s="150">
        <v>13.8</v>
      </c>
      <c r="Q19" s="150">
        <v>13.8</v>
      </c>
      <c r="R19" s="150">
        <v>13.8</v>
      </c>
      <c r="S19" s="150">
        <v>13.8</v>
      </c>
      <c r="T19" s="150">
        <v>13.8</v>
      </c>
      <c r="U19" s="150">
        <v>13.8</v>
      </c>
      <c r="V19" s="150">
        <v>13.8</v>
      </c>
      <c r="W19" s="150">
        <v>13.8</v>
      </c>
      <c r="X19" s="150">
        <v>13.8</v>
      </c>
      <c r="Y19" s="150">
        <v>13.8</v>
      </c>
      <c r="Z19" s="150">
        <v>13.8</v>
      </c>
      <c r="AA19" s="150">
        <v>13.8</v>
      </c>
      <c r="AB19" s="150">
        <v>13.8</v>
      </c>
      <c r="AC19" s="150">
        <v>13.8</v>
      </c>
      <c r="AD19" s="150">
        <v>13.8</v>
      </c>
      <c r="AE19" s="150">
        <v>13.8</v>
      </c>
      <c r="AF19" s="150">
        <v>13.8</v>
      </c>
      <c r="AG19" s="150">
        <v>13.8</v>
      </c>
      <c r="AH19" s="150">
        <v>13.8</v>
      </c>
      <c r="AI19" s="150">
        <v>14.9</v>
      </c>
      <c r="AJ19" s="150">
        <v>14.9</v>
      </c>
      <c r="AK19" s="150">
        <v>14.9</v>
      </c>
      <c r="AL19" s="179">
        <v>14.9</v>
      </c>
      <c r="AM19" s="201"/>
    </row>
    <row r="20" spans="1:39" s="74" customFormat="1" x14ac:dyDescent="0.25">
      <c r="A20" s="70"/>
      <c r="B20" s="70"/>
      <c r="C20" s="70"/>
      <c r="D20" s="70"/>
      <c r="E20" s="70"/>
      <c r="F20" s="70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200"/>
      <c r="AM20" s="199"/>
    </row>
    <row r="21" spans="1:39" x14ac:dyDescent="0.25">
      <c r="A21" s="6" t="s">
        <v>148</v>
      </c>
      <c r="B21" s="165" t="s">
        <v>191</v>
      </c>
      <c r="C21" s="6" t="s">
        <v>192</v>
      </c>
      <c r="D21" s="6"/>
      <c r="E21" s="6"/>
      <c r="F21" s="6"/>
      <c r="G21" s="202">
        <v>4</v>
      </c>
      <c r="H21" s="202">
        <v>4</v>
      </c>
      <c r="I21" s="202">
        <v>4</v>
      </c>
      <c r="J21" s="202">
        <v>4</v>
      </c>
      <c r="K21" s="202">
        <v>4</v>
      </c>
      <c r="L21" s="202">
        <v>4</v>
      </c>
      <c r="M21" s="202">
        <v>4</v>
      </c>
      <c r="N21" s="202">
        <v>4</v>
      </c>
      <c r="O21" s="202">
        <v>4</v>
      </c>
      <c r="P21" s="202">
        <v>4</v>
      </c>
      <c r="Q21" s="202">
        <v>4</v>
      </c>
      <c r="R21" s="202">
        <v>4</v>
      </c>
      <c r="S21" s="202">
        <v>4</v>
      </c>
      <c r="T21" s="202">
        <v>4</v>
      </c>
      <c r="U21" s="208">
        <v>0</v>
      </c>
      <c r="V21" s="208">
        <v>0</v>
      </c>
      <c r="W21" s="208">
        <v>0</v>
      </c>
      <c r="X21" s="208">
        <v>0</v>
      </c>
      <c r="Y21" s="208">
        <v>0</v>
      </c>
      <c r="Z21" s="208">
        <v>0</v>
      </c>
      <c r="AA21" s="208">
        <v>0</v>
      </c>
      <c r="AB21" s="208">
        <v>0</v>
      </c>
      <c r="AC21" s="208">
        <v>0</v>
      </c>
      <c r="AD21" s="208">
        <v>0</v>
      </c>
      <c r="AE21" s="208">
        <v>0</v>
      </c>
      <c r="AF21" s="208">
        <v>0</v>
      </c>
      <c r="AG21" s="208">
        <v>0</v>
      </c>
      <c r="AH21" s="208">
        <v>0</v>
      </c>
      <c r="AI21" s="208">
        <v>0</v>
      </c>
      <c r="AJ21" s="202">
        <v>24.78</v>
      </c>
      <c r="AK21" s="202">
        <v>24.78</v>
      </c>
      <c r="AL21" s="203">
        <v>24.78</v>
      </c>
      <c r="AM21" s="201"/>
    </row>
    <row r="22" spans="1:39" s="74" customFormat="1" x14ac:dyDescent="0.25">
      <c r="A22" s="70"/>
      <c r="B22" s="70"/>
      <c r="C22" s="70"/>
      <c r="D22" s="70"/>
      <c r="E22" s="70"/>
      <c r="F22" s="70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200"/>
      <c r="AM22" s="199"/>
    </row>
    <row r="23" spans="1:39" x14ac:dyDescent="0.25">
      <c r="A23" s="6" t="s">
        <v>149</v>
      </c>
      <c r="B23" s="6" t="s">
        <v>193</v>
      </c>
      <c r="C23" s="6" t="s">
        <v>194</v>
      </c>
      <c r="D23" s="6"/>
      <c r="E23" s="6"/>
      <c r="F23" s="6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51">
        <v>60</v>
      </c>
      <c r="W23" s="151">
        <v>60</v>
      </c>
      <c r="X23" s="151">
        <v>60</v>
      </c>
      <c r="Y23" s="151">
        <v>60</v>
      </c>
      <c r="Z23" s="151">
        <v>60</v>
      </c>
      <c r="AA23" s="151">
        <v>60</v>
      </c>
      <c r="AB23" s="151">
        <v>60</v>
      </c>
      <c r="AC23" s="151">
        <v>60</v>
      </c>
      <c r="AD23" s="151">
        <v>60</v>
      </c>
      <c r="AE23" s="151">
        <v>60</v>
      </c>
      <c r="AF23" s="151">
        <v>60</v>
      </c>
      <c r="AG23" s="151">
        <v>70</v>
      </c>
      <c r="AH23" s="151">
        <v>70</v>
      </c>
      <c r="AI23" s="151">
        <v>70</v>
      </c>
      <c r="AJ23" s="151">
        <v>70</v>
      </c>
      <c r="AK23" s="151">
        <v>70</v>
      </c>
      <c r="AL23" s="180">
        <v>70</v>
      </c>
      <c r="AM23" s="201"/>
    </row>
    <row r="24" spans="1:39" s="74" customFormat="1" x14ac:dyDescent="0.25">
      <c r="A24" s="70"/>
      <c r="B24" s="70"/>
      <c r="C24" s="70"/>
      <c r="D24" s="70"/>
      <c r="E24" s="70"/>
      <c r="F24" s="70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200"/>
      <c r="AM24" s="199"/>
    </row>
    <row r="25" spans="1:39" x14ac:dyDescent="0.25">
      <c r="A25" s="6" t="s">
        <v>150</v>
      </c>
      <c r="B25" s="6" t="s">
        <v>195</v>
      </c>
      <c r="C25" s="6" t="s">
        <v>196</v>
      </c>
      <c r="D25" s="6"/>
      <c r="E25" s="6"/>
      <c r="F25" s="6"/>
      <c r="G25" s="149"/>
      <c r="H25" s="149"/>
      <c r="I25" s="149"/>
      <c r="J25" s="149"/>
      <c r="K25" s="149"/>
      <c r="L25" s="149"/>
      <c r="M25" s="50">
        <v>13.02</v>
      </c>
      <c r="N25" s="50">
        <v>15.52</v>
      </c>
      <c r="O25" s="50">
        <v>17.170000000000002</v>
      </c>
      <c r="P25" s="50">
        <v>17.170000000000002</v>
      </c>
      <c r="Q25" s="50">
        <v>17.739999999999998</v>
      </c>
      <c r="R25" s="50">
        <v>17.739999999999998</v>
      </c>
      <c r="S25" s="50">
        <v>18.11</v>
      </c>
      <c r="T25" s="50">
        <v>18.11</v>
      </c>
      <c r="U25" s="50">
        <v>18.11</v>
      </c>
      <c r="V25" s="50">
        <v>18.11</v>
      </c>
      <c r="W25" s="50">
        <v>18.11</v>
      </c>
      <c r="X25" s="50">
        <v>19.72</v>
      </c>
      <c r="Y25" s="50">
        <v>22.57</v>
      </c>
      <c r="Z25" s="50">
        <v>24.95</v>
      </c>
      <c r="AA25" s="50">
        <v>25.23</v>
      </c>
      <c r="AB25" s="50">
        <v>26.69</v>
      </c>
      <c r="AC25" s="50">
        <v>27.86</v>
      </c>
      <c r="AD25" s="50">
        <v>28.04</v>
      </c>
      <c r="AE25" s="50">
        <v>28.04</v>
      </c>
      <c r="AF25" s="50">
        <v>28.12</v>
      </c>
      <c r="AG25" s="50">
        <v>28.17</v>
      </c>
      <c r="AH25" s="50">
        <v>28.35</v>
      </c>
      <c r="AI25" s="50">
        <v>28.48</v>
      </c>
      <c r="AJ25" s="50">
        <v>28.48</v>
      </c>
      <c r="AK25" s="50">
        <v>29.74</v>
      </c>
      <c r="AL25" s="176">
        <v>30.51</v>
      </c>
      <c r="AM25" s="201"/>
    </row>
    <row r="26" spans="1:39" s="74" customFormat="1" x14ac:dyDescent="0.25">
      <c r="A26" s="70"/>
      <c r="B26" s="70"/>
      <c r="C26" s="70"/>
      <c r="D26" s="70"/>
      <c r="E26" s="70"/>
      <c r="F26" s="70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200"/>
      <c r="AM26" s="199"/>
    </row>
    <row r="27" spans="1:39" x14ac:dyDescent="0.25">
      <c r="A27" s="6" t="s">
        <v>151</v>
      </c>
      <c r="B27" s="6" t="s">
        <v>197</v>
      </c>
      <c r="C27" s="6" t="s">
        <v>198</v>
      </c>
      <c r="D27" s="6"/>
      <c r="E27" s="6"/>
      <c r="F27" s="6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51">
        <v>161.71</v>
      </c>
      <c r="AA27" s="151">
        <v>167.88</v>
      </c>
      <c r="AB27" s="151">
        <v>168.11</v>
      </c>
      <c r="AC27" s="151">
        <v>168.26</v>
      </c>
      <c r="AD27" s="151">
        <v>169.84</v>
      </c>
      <c r="AE27" s="151">
        <v>171.65</v>
      </c>
      <c r="AF27" s="151">
        <v>172.2</v>
      </c>
      <c r="AG27" s="151">
        <v>172.3</v>
      </c>
      <c r="AH27" s="151">
        <v>172.3</v>
      </c>
      <c r="AI27" s="151">
        <v>173</v>
      </c>
      <c r="AJ27" s="151">
        <v>173</v>
      </c>
      <c r="AK27" s="151">
        <v>173.31</v>
      </c>
      <c r="AL27" s="180">
        <v>180.58</v>
      </c>
      <c r="AM27" s="201"/>
    </row>
    <row r="28" spans="1:39" s="74" customFormat="1" x14ac:dyDescent="0.25">
      <c r="A28" s="70"/>
      <c r="B28" s="70"/>
      <c r="C28" s="70"/>
      <c r="D28" s="70"/>
      <c r="E28" s="70"/>
      <c r="F28" s="70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200"/>
      <c r="AM28" s="199"/>
    </row>
    <row r="29" spans="1:39" x14ac:dyDescent="0.25">
      <c r="A29" s="6" t="s">
        <v>152</v>
      </c>
      <c r="B29" s="6" t="s">
        <v>199</v>
      </c>
      <c r="C29" s="6" t="s">
        <v>200</v>
      </c>
      <c r="D29" s="6"/>
      <c r="E29" s="6"/>
      <c r="F29" s="6"/>
      <c r="G29" s="150">
        <v>37.880000000000003</v>
      </c>
      <c r="H29" s="150">
        <v>37.880000000000003</v>
      </c>
      <c r="I29" s="150">
        <v>37.880000000000003</v>
      </c>
      <c r="J29" s="150">
        <v>37.880000000000003</v>
      </c>
      <c r="K29" s="150">
        <v>37.880000000000003</v>
      </c>
      <c r="L29" s="150">
        <v>37.880000000000003</v>
      </c>
      <c r="M29" s="150">
        <v>37.880000000000003</v>
      </c>
      <c r="N29" s="150">
        <v>37.880000000000003</v>
      </c>
      <c r="O29" s="150">
        <v>37.880000000000003</v>
      </c>
      <c r="P29" s="150">
        <v>37.880000000000003</v>
      </c>
      <c r="Q29" s="150">
        <v>37.880000000000003</v>
      </c>
      <c r="R29" s="150">
        <v>41.38</v>
      </c>
      <c r="S29" s="150">
        <v>41.38</v>
      </c>
      <c r="T29" s="150">
        <v>41.38</v>
      </c>
      <c r="U29" s="150">
        <v>41.38</v>
      </c>
      <c r="V29" s="150">
        <v>41.38</v>
      </c>
      <c r="W29" s="150">
        <v>41.38</v>
      </c>
      <c r="X29" s="150">
        <v>42.68</v>
      </c>
      <c r="Y29" s="150">
        <v>42.68</v>
      </c>
      <c r="Z29" s="150">
        <v>49.23</v>
      </c>
      <c r="AA29" s="150">
        <v>50.64</v>
      </c>
      <c r="AB29" s="150">
        <v>51.59</v>
      </c>
      <c r="AC29" s="150">
        <v>51.59</v>
      </c>
      <c r="AD29" s="150">
        <v>52.24</v>
      </c>
      <c r="AE29" s="150">
        <v>53.97</v>
      </c>
      <c r="AF29" s="150">
        <v>54.627000000000002</v>
      </c>
      <c r="AG29" s="150">
        <v>54.63</v>
      </c>
      <c r="AH29" s="150">
        <v>56.97</v>
      </c>
      <c r="AI29" s="150">
        <v>57.3</v>
      </c>
      <c r="AJ29" s="150">
        <v>57.3</v>
      </c>
      <c r="AK29" s="150">
        <v>59</v>
      </c>
      <c r="AL29" s="179">
        <v>59</v>
      </c>
      <c r="AM29" s="201"/>
    </row>
    <row r="30" spans="1:39" s="74" customFormat="1" x14ac:dyDescent="0.25">
      <c r="A30" s="70"/>
      <c r="B30" s="70"/>
      <c r="C30" s="70"/>
      <c r="D30" s="70"/>
      <c r="E30" s="70"/>
      <c r="F30" s="70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200"/>
      <c r="AM30" s="199"/>
    </row>
    <row r="31" spans="1:39" x14ac:dyDescent="0.25">
      <c r="A31" s="6" t="s">
        <v>153</v>
      </c>
      <c r="B31" s="6" t="s">
        <v>201</v>
      </c>
      <c r="C31" s="6" t="s">
        <v>202</v>
      </c>
      <c r="D31" s="6"/>
      <c r="E31" s="6"/>
      <c r="F31" s="6"/>
      <c r="G31" s="151">
        <v>49.05</v>
      </c>
      <c r="H31" s="151">
        <v>49.05</v>
      </c>
      <c r="I31" s="151">
        <v>49.05</v>
      </c>
      <c r="J31" s="151">
        <v>49.05</v>
      </c>
      <c r="K31" s="151">
        <v>49.05</v>
      </c>
      <c r="L31" s="151">
        <v>49.05</v>
      </c>
      <c r="M31" s="151">
        <v>49.05</v>
      </c>
      <c r="N31" s="151">
        <v>49.05</v>
      </c>
      <c r="O31" s="151">
        <v>49.05</v>
      </c>
      <c r="P31" s="151">
        <v>49.05</v>
      </c>
      <c r="Q31" s="151">
        <v>49.05</v>
      </c>
      <c r="R31" s="151">
        <v>49.05</v>
      </c>
      <c r="S31" s="151">
        <v>49.05</v>
      </c>
      <c r="T31" s="151">
        <v>49.05</v>
      </c>
      <c r="U31" s="151">
        <v>49.05</v>
      </c>
      <c r="V31" s="151">
        <v>49.05</v>
      </c>
      <c r="W31" s="151">
        <v>50.75</v>
      </c>
      <c r="X31" s="151">
        <v>51.25</v>
      </c>
      <c r="Y31" s="151">
        <v>51.25</v>
      </c>
      <c r="Z31" s="151">
        <v>51.25</v>
      </c>
      <c r="AA31" s="151">
        <v>51.25</v>
      </c>
      <c r="AB31" s="151">
        <v>51.5</v>
      </c>
      <c r="AC31" s="151">
        <v>51.5</v>
      </c>
      <c r="AD31" s="151">
        <v>51.5</v>
      </c>
      <c r="AE31" s="151">
        <v>51.5</v>
      </c>
      <c r="AF31" s="151">
        <v>51.5</v>
      </c>
      <c r="AG31" s="151">
        <v>51.69</v>
      </c>
      <c r="AH31" s="151">
        <v>51.69</v>
      </c>
      <c r="AI31" s="151">
        <v>51.69</v>
      </c>
      <c r="AJ31" s="151">
        <v>52.24</v>
      </c>
      <c r="AK31" s="151">
        <v>52.24</v>
      </c>
      <c r="AL31" s="180">
        <v>52.24</v>
      </c>
      <c r="AM31" s="201"/>
    </row>
    <row r="32" spans="1:39" s="74" customFormat="1" x14ac:dyDescent="0.25">
      <c r="A32" s="70"/>
      <c r="B32" s="70"/>
      <c r="C32" s="70"/>
      <c r="D32" s="70"/>
      <c r="E32" s="70"/>
      <c r="F32" s="70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200"/>
      <c r="AM32" s="199"/>
    </row>
    <row r="33" spans="1:39" x14ac:dyDescent="0.25">
      <c r="A33" s="6" t="s">
        <v>154</v>
      </c>
      <c r="B33" s="141" t="s">
        <v>203</v>
      </c>
      <c r="C33" s="6" t="s">
        <v>204</v>
      </c>
      <c r="D33" s="6"/>
      <c r="E33" s="6"/>
      <c r="F33" s="6"/>
      <c r="G33" s="50">
        <v>1.2</v>
      </c>
      <c r="H33" s="50">
        <v>4.7</v>
      </c>
      <c r="I33" s="50">
        <v>7.85</v>
      </c>
      <c r="J33" s="50">
        <v>8.35</v>
      </c>
      <c r="K33" s="50">
        <v>10.65</v>
      </c>
      <c r="L33" s="50">
        <v>11.15</v>
      </c>
      <c r="M33" s="50">
        <v>11.9</v>
      </c>
      <c r="N33" s="50">
        <v>12.4</v>
      </c>
      <c r="O33" s="50">
        <v>18.899999999999999</v>
      </c>
      <c r="P33" s="50">
        <v>19.2</v>
      </c>
      <c r="Q33" s="50">
        <v>19.2</v>
      </c>
      <c r="R33" s="50">
        <v>19.7</v>
      </c>
      <c r="S33" s="50">
        <v>20.2</v>
      </c>
      <c r="T33" s="50">
        <v>22.2</v>
      </c>
      <c r="U33" s="50">
        <v>23</v>
      </c>
      <c r="V33" s="50">
        <v>23</v>
      </c>
      <c r="W33" s="50">
        <v>24.95</v>
      </c>
      <c r="X33" s="50">
        <v>24.95</v>
      </c>
      <c r="Y33" s="50">
        <v>24.95</v>
      </c>
      <c r="Z33" s="50">
        <v>26.9</v>
      </c>
      <c r="AA33" s="50">
        <v>26.9</v>
      </c>
      <c r="AB33" s="50">
        <v>28.3</v>
      </c>
      <c r="AC33" s="50">
        <v>28.3</v>
      </c>
      <c r="AD33" s="50">
        <v>29.6</v>
      </c>
      <c r="AE33" s="50">
        <v>29.6</v>
      </c>
      <c r="AF33" s="50">
        <v>29.6</v>
      </c>
      <c r="AG33" s="50">
        <v>31.65</v>
      </c>
      <c r="AH33" s="50">
        <v>31.65</v>
      </c>
      <c r="AI33" s="50">
        <v>32.81</v>
      </c>
      <c r="AJ33" s="50">
        <v>35.17</v>
      </c>
      <c r="AK33" s="50">
        <v>37.31</v>
      </c>
      <c r="AL33" s="176">
        <v>39.74</v>
      </c>
      <c r="AM33" s="201"/>
    </row>
    <row r="34" spans="1:39" s="74" customFormat="1" x14ac:dyDescent="0.25">
      <c r="A34" s="70"/>
      <c r="B34" s="70"/>
      <c r="C34" s="70"/>
      <c r="D34" s="70"/>
      <c r="E34" s="70"/>
      <c r="F34" s="70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200"/>
      <c r="AM34" s="199"/>
    </row>
    <row r="35" spans="1:39" x14ac:dyDescent="0.25">
      <c r="A35" s="6" t="s">
        <v>155</v>
      </c>
      <c r="B35" s="6" t="s">
        <v>205</v>
      </c>
      <c r="C35" s="6" t="s">
        <v>206</v>
      </c>
      <c r="D35" s="6"/>
      <c r="E35" s="6"/>
      <c r="F35" s="6"/>
      <c r="G35" s="149"/>
      <c r="H35" s="149"/>
      <c r="I35" s="149"/>
      <c r="J35" s="149"/>
      <c r="K35" s="149"/>
      <c r="L35" s="149"/>
      <c r="M35" s="151">
        <v>16.399999999999999</v>
      </c>
      <c r="N35" s="151">
        <v>18.350000000000001</v>
      </c>
      <c r="O35" s="151">
        <v>21.4</v>
      </c>
      <c r="P35" s="151">
        <v>23.5</v>
      </c>
      <c r="Q35" s="151">
        <v>23.5</v>
      </c>
      <c r="R35" s="151">
        <v>23.5</v>
      </c>
      <c r="S35" s="151">
        <v>23.85</v>
      </c>
      <c r="T35" s="151">
        <v>25.21</v>
      </c>
      <c r="U35" s="151">
        <v>25.91</v>
      </c>
      <c r="V35" s="151">
        <v>26.3</v>
      </c>
      <c r="W35" s="151">
        <v>26.77</v>
      </c>
      <c r="X35" s="151">
        <v>27.82</v>
      </c>
      <c r="Y35" s="151">
        <v>29.17</v>
      </c>
      <c r="Z35" s="151">
        <v>29.57</v>
      </c>
      <c r="AA35" s="151">
        <v>29.57</v>
      </c>
      <c r="AB35" s="151">
        <v>29.57</v>
      </c>
      <c r="AC35" s="151">
        <v>29.57</v>
      </c>
      <c r="AD35" s="151">
        <v>29.57</v>
      </c>
      <c r="AE35" s="151">
        <v>29.57</v>
      </c>
      <c r="AF35" s="151">
        <v>29.78</v>
      </c>
      <c r="AG35" s="151">
        <v>29.78</v>
      </c>
      <c r="AH35" s="151">
        <v>33.06</v>
      </c>
      <c r="AI35" s="151">
        <v>33.06</v>
      </c>
      <c r="AJ35" s="151">
        <v>33.06</v>
      </c>
      <c r="AK35" s="151">
        <v>33.06</v>
      </c>
      <c r="AL35" s="180">
        <v>33.06</v>
      </c>
      <c r="AM35" s="201"/>
    </row>
    <row r="36" spans="1:39" s="74" customFormat="1" x14ac:dyDescent="0.25">
      <c r="A36" s="70"/>
      <c r="B36" s="70"/>
      <c r="C36" s="70"/>
      <c r="D36" s="70"/>
      <c r="E36" s="70"/>
      <c r="F36" s="70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200"/>
      <c r="AM36" s="199"/>
    </row>
    <row r="37" spans="1:39" x14ac:dyDescent="0.25">
      <c r="A37" s="1" t="s">
        <v>156</v>
      </c>
      <c r="B37" s="3" t="s">
        <v>209</v>
      </c>
      <c r="C37" s="1" t="s">
        <v>210</v>
      </c>
      <c r="D37" s="6"/>
      <c r="E37" s="1"/>
      <c r="F37" s="1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10"/>
      <c r="AM37" s="201"/>
    </row>
    <row r="38" spans="1:39" s="74" customFormat="1" x14ac:dyDescent="0.25">
      <c r="A38" s="70"/>
      <c r="B38" s="70"/>
      <c r="C38" s="70"/>
      <c r="D38" s="70"/>
      <c r="E38" s="70"/>
      <c r="F38" s="70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200"/>
      <c r="AM38" s="199"/>
    </row>
    <row r="39" spans="1:39" x14ac:dyDescent="0.25">
      <c r="A39" s="6" t="s">
        <v>157</v>
      </c>
      <c r="B39" s="6" t="s">
        <v>207</v>
      </c>
      <c r="C39" s="6" t="s">
        <v>208</v>
      </c>
      <c r="D39" s="6"/>
      <c r="E39" s="6"/>
      <c r="F39" s="6"/>
      <c r="G39" s="149"/>
      <c r="H39" s="149"/>
      <c r="I39" s="149"/>
      <c r="J39" s="149"/>
      <c r="K39" s="149"/>
      <c r="L39" s="149"/>
      <c r="M39" s="149"/>
      <c r="N39" s="151">
        <v>18</v>
      </c>
      <c r="O39" s="151">
        <v>18</v>
      </c>
      <c r="P39" s="151">
        <v>19</v>
      </c>
      <c r="Q39" s="151">
        <v>20</v>
      </c>
      <c r="R39" s="151">
        <v>23</v>
      </c>
      <c r="S39" s="151">
        <v>24</v>
      </c>
      <c r="T39" s="151">
        <v>24</v>
      </c>
      <c r="U39" s="151">
        <v>24</v>
      </c>
      <c r="V39" s="151">
        <v>25</v>
      </c>
      <c r="W39" s="151">
        <v>27</v>
      </c>
      <c r="X39" s="151">
        <v>27</v>
      </c>
      <c r="Y39" s="151">
        <v>27</v>
      </c>
      <c r="Z39" s="151">
        <v>29</v>
      </c>
      <c r="AA39" s="151">
        <v>31</v>
      </c>
      <c r="AB39" s="151">
        <v>31</v>
      </c>
      <c r="AC39" s="151">
        <v>33</v>
      </c>
      <c r="AD39" s="151">
        <v>33</v>
      </c>
      <c r="AE39" s="151">
        <v>35</v>
      </c>
      <c r="AF39" s="151">
        <v>38</v>
      </c>
      <c r="AG39" s="151">
        <v>40</v>
      </c>
      <c r="AH39" s="151">
        <v>42</v>
      </c>
      <c r="AI39" s="151">
        <v>45</v>
      </c>
      <c r="AJ39" s="151">
        <v>45</v>
      </c>
      <c r="AK39" s="151">
        <v>47</v>
      </c>
      <c r="AL39" s="180">
        <v>47</v>
      </c>
      <c r="AM39" s="201"/>
    </row>
    <row r="40" spans="1:39" s="74" customFormat="1" x14ac:dyDescent="0.25">
      <c r="A40" s="70"/>
      <c r="B40" s="70"/>
      <c r="C40" s="70"/>
      <c r="D40" s="70"/>
      <c r="E40" s="75"/>
      <c r="F40" s="75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200"/>
      <c r="AM40" s="199"/>
    </row>
    <row r="41" spans="1:39" x14ac:dyDescent="0.25">
      <c r="A41" s="6" t="s">
        <v>158</v>
      </c>
      <c r="B41" s="6" t="s">
        <v>211</v>
      </c>
      <c r="C41" s="6" t="s">
        <v>212</v>
      </c>
      <c r="D41" s="6"/>
      <c r="E41" s="21"/>
      <c r="F41" s="20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80">
        <v>31.22</v>
      </c>
      <c r="AM41" s="201"/>
    </row>
    <row r="42" spans="1:39" s="74" customFormat="1" x14ac:dyDescent="0.25">
      <c r="A42" s="70"/>
      <c r="B42" s="70"/>
      <c r="C42" s="70"/>
      <c r="D42" s="70"/>
      <c r="E42" s="75"/>
      <c r="F42" s="75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200"/>
      <c r="AM42" s="199"/>
    </row>
    <row r="43" spans="1:39" x14ac:dyDescent="0.25">
      <c r="A43" s="6" t="s">
        <v>159</v>
      </c>
      <c r="B43" s="6" t="s">
        <v>213</v>
      </c>
      <c r="C43" s="6" t="s">
        <v>214</v>
      </c>
      <c r="D43" s="6"/>
      <c r="E43" s="20"/>
      <c r="F43" s="20"/>
      <c r="G43" s="151">
        <f>-H43-H43*I106</f>
        <v>0</v>
      </c>
      <c r="H43" s="151">
        <v>0</v>
      </c>
      <c r="I43" s="151">
        <v>0</v>
      </c>
      <c r="J43" s="151">
        <v>0</v>
      </c>
      <c r="K43" s="151">
        <v>0</v>
      </c>
      <c r="L43" s="151">
        <v>0</v>
      </c>
      <c r="M43" s="151">
        <v>0</v>
      </c>
      <c r="N43" s="151">
        <v>0</v>
      </c>
      <c r="O43" s="151">
        <v>0</v>
      </c>
      <c r="P43" s="151">
        <v>0</v>
      </c>
      <c r="Q43" s="151">
        <v>1.2</v>
      </c>
      <c r="R43" s="151">
        <v>2.5499999999999998</v>
      </c>
      <c r="S43" s="151">
        <v>4.05</v>
      </c>
      <c r="T43" s="151">
        <v>4.75</v>
      </c>
      <c r="U43" s="151">
        <v>5.45</v>
      </c>
      <c r="V43" s="151">
        <v>6.75</v>
      </c>
      <c r="W43" s="151">
        <v>7.95</v>
      </c>
      <c r="X43" s="151">
        <v>8.5500000000000007</v>
      </c>
      <c r="Y43" s="151">
        <v>8.9499999999999993</v>
      </c>
      <c r="Z43" s="151">
        <v>9.5500000000000007</v>
      </c>
      <c r="AA43" s="151">
        <v>11.05</v>
      </c>
      <c r="AB43" s="151">
        <v>12.85</v>
      </c>
      <c r="AC43" s="151">
        <v>13.45</v>
      </c>
      <c r="AD43" s="151">
        <v>14.1</v>
      </c>
      <c r="AE43" s="151">
        <v>14.5</v>
      </c>
      <c r="AF43" s="151">
        <v>15.06</v>
      </c>
      <c r="AG43" s="151">
        <v>15.75</v>
      </c>
      <c r="AH43" s="151">
        <v>16.64</v>
      </c>
      <c r="AI43" s="151">
        <v>17.329999999999998</v>
      </c>
      <c r="AJ43" s="151">
        <v>17.91</v>
      </c>
      <c r="AK43" s="151">
        <v>19.11</v>
      </c>
      <c r="AL43" s="180">
        <v>20.51</v>
      </c>
      <c r="AM43" s="201"/>
    </row>
    <row r="44" spans="1:39" s="74" customFormat="1" x14ac:dyDescent="0.25">
      <c r="A44" s="70"/>
      <c r="B44" s="70"/>
      <c r="C44" s="70"/>
      <c r="D44" s="70"/>
      <c r="E44" s="75"/>
      <c r="F44" s="75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200"/>
      <c r="AM44" s="199"/>
    </row>
    <row r="45" spans="1:39" s="22" customFormat="1" x14ac:dyDescent="0.25">
      <c r="A45" s="6" t="s">
        <v>160</v>
      </c>
      <c r="B45" s="6" t="s">
        <v>215</v>
      </c>
      <c r="C45" s="6" t="s">
        <v>216</v>
      </c>
      <c r="D45" s="6"/>
      <c r="E45" s="21"/>
      <c r="F45" s="20"/>
      <c r="G45" s="211">
        <v>0</v>
      </c>
      <c r="H45" s="211">
        <v>0</v>
      </c>
      <c r="I45" s="211">
        <v>0</v>
      </c>
      <c r="J45" s="211">
        <v>0</v>
      </c>
      <c r="K45" s="211">
        <v>0</v>
      </c>
      <c r="L45" s="211">
        <v>0</v>
      </c>
      <c r="M45" s="211">
        <v>0</v>
      </c>
      <c r="N45" s="211">
        <v>6</v>
      </c>
      <c r="O45" s="211">
        <v>12</v>
      </c>
      <c r="P45" s="211">
        <v>18</v>
      </c>
      <c r="Q45" s="211">
        <v>24</v>
      </c>
      <c r="R45" s="211">
        <v>30</v>
      </c>
      <c r="S45" s="211">
        <v>36</v>
      </c>
      <c r="T45" s="211">
        <v>42</v>
      </c>
      <c r="U45" s="211">
        <v>48</v>
      </c>
      <c r="V45" s="211">
        <v>54</v>
      </c>
      <c r="W45" s="211">
        <v>60</v>
      </c>
      <c r="X45" s="211">
        <v>66</v>
      </c>
      <c r="Y45" s="211">
        <v>72.709999999999994</v>
      </c>
      <c r="Z45" s="202">
        <v>72.709999999999994</v>
      </c>
      <c r="AA45" s="211">
        <v>75.260000000000005</v>
      </c>
      <c r="AB45" s="211">
        <v>77.81</v>
      </c>
      <c r="AC45" s="211">
        <v>80.36</v>
      </c>
      <c r="AD45" s="211">
        <v>82.91</v>
      </c>
      <c r="AE45" s="211">
        <v>85.46</v>
      </c>
      <c r="AF45" s="211">
        <v>88.01</v>
      </c>
      <c r="AG45" s="211">
        <v>89.56</v>
      </c>
      <c r="AH45" s="202">
        <v>90.58</v>
      </c>
      <c r="AI45" s="211">
        <v>92.8</v>
      </c>
      <c r="AJ45" s="211">
        <v>93.02</v>
      </c>
      <c r="AK45" s="202">
        <v>95.03</v>
      </c>
      <c r="AL45" s="203">
        <v>96.5</v>
      </c>
      <c r="AM45" s="202"/>
    </row>
    <row r="46" spans="1:39" s="74" customFormat="1" x14ac:dyDescent="0.25">
      <c r="A46" s="70"/>
      <c r="B46" s="70"/>
      <c r="C46" s="70"/>
      <c r="D46" s="70"/>
      <c r="E46" s="75"/>
      <c r="F46" s="75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200"/>
      <c r="AM46" s="199"/>
    </row>
    <row r="47" spans="1:39" x14ac:dyDescent="0.25">
      <c r="A47" s="6" t="s">
        <v>161</v>
      </c>
      <c r="B47" s="6" t="s">
        <v>217</v>
      </c>
      <c r="C47" s="6" t="s">
        <v>218</v>
      </c>
      <c r="D47" s="6"/>
      <c r="E47" s="20"/>
      <c r="F47" s="20"/>
      <c r="G47" s="151">
        <v>0.2</v>
      </c>
      <c r="H47" s="151">
        <v>0.2</v>
      </c>
      <c r="I47" s="151">
        <v>0.2</v>
      </c>
      <c r="J47" s="151">
        <v>0.2</v>
      </c>
      <c r="K47" s="151">
        <v>0.2</v>
      </c>
      <c r="L47" s="151">
        <v>0.2</v>
      </c>
      <c r="M47" s="151">
        <v>0.2</v>
      </c>
      <c r="N47" s="151">
        <v>0.2</v>
      </c>
      <c r="O47" s="151">
        <v>0.2</v>
      </c>
      <c r="P47" s="151">
        <v>2</v>
      </c>
      <c r="Q47" s="151">
        <v>3</v>
      </c>
      <c r="R47" s="151">
        <v>6</v>
      </c>
      <c r="S47" s="151">
        <v>8.0500000000000007</v>
      </c>
      <c r="T47" s="151">
        <v>8.0500000000000007</v>
      </c>
      <c r="U47" s="151">
        <v>8.0500000000000007</v>
      </c>
      <c r="V47" s="151">
        <v>10.35</v>
      </c>
      <c r="W47" s="151">
        <v>10.35</v>
      </c>
      <c r="X47" s="151">
        <v>13.55</v>
      </c>
      <c r="Y47" s="151">
        <v>18.850000000000001</v>
      </c>
      <c r="Z47" s="151">
        <v>28.45</v>
      </c>
      <c r="AA47" s="151">
        <v>39.950000000000003</v>
      </c>
      <c r="AB47" s="151">
        <v>42.45</v>
      </c>
      <c r="AC47" s="151">
        <v>46.65</v>
      </c>
      <c r="AD47" s="151">
        <v>47.95</v>
      </c>
      <c r="AE47" s="151">
        <v>49.15</v>
      </c>
      <c r="AF47" s="151">
        <v>49.15</v>
      </c>
      <c r="AG47" s="151">
        <v>49.15</v>
      </c>
      <c r="AH47" s="151">
        <v>49.15</v>
      </c>
      <c r="AI47" s="151">
        <v>49.15</v>
      </c>
      <c r="AJ47" s="151">
        <v>49.15</v>
      </c>
      <c r="AK47" s="151">
        <v>49.15</v>
      </c>
      <c r="AL47" s="180">
        <v>48.92</v>
      </c>
      <c r="AM47" s="201"/>
    </row>
    <row r="48" spans="1:39" s="74" customFormat="1" x14ac:dyDescent="0.25">
      <c r="A48" s="70"/>
      <c r="B48" s="70"/>
      <c r="C48" s="70"/>
      <c r="D48" s="70"/>
      <c r="E48" s="75"/>
      <c r="F48" s="75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200"/>
      <c r="AM48" s="199"/>
    </row>
    <row r="49" spans="1:39" x14ac:dyDescent="0.25">
      <c r="A49" s="6" t="s">
        <v>162</v>
      </c>
      <c r="B49" s="6" t="s">
        <v>219</v>
      </c>
      <c r="C49" s="6" t="s">
        <v>220</v>
      </c>
      <c r="D49" s="6"/>
      <c r="E49" s="20"/>
      <c r="F49" s="20"/>
      <c r="G49" s="212">
        <v>17.100000000000001</v>
      </c>
      <c r="H49" s="212">
        <v>17.100000000000001</v>
      </c>
      <c r="I49" s="212">
        <v>17.100000000000001</v>
      </c>
      <c r="J49" s="212">
        <v>17.100000000000001</v>
      </c>
      <c r="K49" s="212">
        <v>17.100000000000001</v>
      </c>
      <c r="L49" s="219">
        <v>17.100000000000001</v>
      </c>
      <c r="M49" s="219">
        <v>17.100000000000001</v>
      </c>
      <c r="N49" s="219">
        <v>17.5</v>
      </c>
      <c r="O49" s="219">
        <v>17.600000000000001</v>
      </c>
      <c r="P49" s="219">
        <v>17.600000000000001</v>
      </c>
      <c r="Q49" s="219">
        <v>20.399999999999999</v>
      </c>
      <c r="R49" s="219">
        <v>20.399999999999999</v>
      </c>
      <c r="S49" s="219">
        <v>20.399999999999999</v>
      </c>
      <c r="T49" s="219">
        <v>20.399999999999999</v>
      </c>
      <c r="U49" s="219">
        <v>20.399999999999999</v>
      </c>
      <c r="V49" s="219">
        <v>20.7</v>
      </c>
      <c r="W49" s="219">
        <v>20.8</v>
      </c>
      <c r="X49" s="219">
        <v>20.8</v>
      </c>
      <c r="Y49" s="219">
        <v>21</v>
      </c>
      <c r="Z49" s="219">
        <v>21.1</v>
      </c>
      <c r="AA49" s="219">
        <v>21.3</v>
      </c>
      <c r="AB49" s="219">
        <v>21.3</v>
      </c>
      <c r="AC49" s="219">
        <v>21.3</v>
      </c>
      <c r="AD49" s="219">
        <v>21.6</v>
      </c>
      <c r="AE49" s="219">
        <v>21.6</v>
      </c>
      <c r="AF49" s="219">
        <v>21.7</v>
      </c>
      <c r="AG49" s="219">
        <v>21.7</v>
      </c>
      <c r="AH49" s="219">
        <v>21.9</v>
      </c>
      <c r="AI49" s="219">
        <v>21.9</v>
      </c>
      <c r="AJ49" s="219">
        <v>21.9</v>
      </c>
      <c r="AK49" s="219">
        <v>21.9</v>
      </c>
      <c r="AL49" s="219">
        <v>22.9</v>
      </c>
      <c r="AM49" s="201"/>
    </row>
    <row r="50" spans="1:39" s="74" customFormat="1" x14ac:dyDescent="0.25">
      <c r="A50" s="70"/>
      <c r="B50" s="70"/>
      <c r="C50" s="70"/>
      <c r="D50" s="70"/>
      <c r="E50" s="75"/>
      <c r="F50" s="75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200"/>
      <c r="AM50" s="199"/>
    </row>
    <row r="51" spans="1:39" x14ac:dyDescent="0.25">
      <c r="A51" s="1" t="s">
        <v>163</v>
      </c>
      <c r="B51" s="3" t="s">
        <v>221</v>
      </c>
      <c r="C51" s="1" t="s">
        <v>222</v>
      </c>
      <c r="D51" s="6"/>
      <c r="E51" s="19"/>
      <c r="F51" s="1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  <c r="AH51" s="151">
        <v>81</v>
      </c>
      <c r="AI51" s="151">
        <v>81</v>
      </c>
      <c r="AJ51" s="151">
        <v>81</v>
      </c>
      <c r="AK51" s="151">
        <v>81</v>
      </c>
      <c r="AL51" s="180">
        <v>81</v>
      </c>
      <c r="AM51" s="201"/>
    </row>
    <row r="52" spans="1:39" s="74" customFormat="1" x14ac:dyDescent="0.25">
      <c r="A52" s="70"/>
      <c r="B52" s="70"/>
      <c r="C52" s="70"/>
      <c r="D52" s="70"/>
      <c r="E52" s="75"/>
      <c r="F52" s="75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  <c r="AL52" s="200"/>
      <c r="AM52" s="199"/>
    </row>
    <row r="53" spans="1:39" x14ac:dyDescent="0.25">
      <c r="A53" s="6" t="s">
        <v>164</v>
      </c>
      <c r="B53" s="6" t="s">
        <v>223</v>
      </c>
      <c r="C53" s="6" t="s">
        <v>224</v>
      </c>
      <c r="D53" s="6"/>
      <c r="E53" s="20"/>
      <c r="F53" s="20"/>
      <c r="G53" s="151">
        <v>0</v>
      </c>
      <c r="H53" s="151">
        <v>0</v>
      </c>
      <c r="I53" s="151">
        <v>0</v>
      </c>
      <c r="J53" s="151">
        <v>0</v>
      </c>
      <c r="K53" s="151">
        <v>4.6500000000000004</v>
      </c>
      <c r="L53" s="151">
        <v>4.6500000000000004</v>
      </c>
      <c r="M53" s="151">
        <v>5.15</v>
      </c>
      <c r="N53" s="151">
        <v>5.15</v>
      </c>
      <c r="O53" s="151">
        <v>5.15</v>
      </c>
      <c r="P53" s="151">
        <v>5.15</v>
      </c>
      <c r="Q53" s="151">
        <v>5.15</v>
      </c>
      <c r="R53" s="151">
        <v>5.15</v>
      </c>
      <c r="S53" s="151">
        <v>5.75</v>
      </c>
      <c r="T53" s="151">
        <v>6.35</v>
      </c>
      <c r="U53" s="151">
        <v>6.35</v>
      </c>
      <c r="V53" s="151">
        <v>9.35</v>
      </c>
      <c r="W53" s="151">
        <v>10.85</v>
      </c>
      <c r="X53" s="151">
        <v>10.85</v>
      </c>
      <c r="Y53" s="151">
        <v>12.35</v>
      </c>
      <c r="Z53" s="151">
        <v>13.75</v>
      </c>
      <c r="AA53" s="151">
        <v>14.52</v>
      </c>
      <c r="AB53" s="151">
        <v>14.52</v>
      </c>
      <c r="AC53" s="151">
        <v>15.62</v>
      </c>
      <c r="AD53" s="151">
        <v>15.62</v>
      </c>
      <c r="AE53" s="151">
        <v>15.62</v>
      </c>
      <c r="AF53" s="151">
        <v>16.850000000000001</v>
      </c>
      <c r="AG53" s="151">
        <v>16.850000000000001</v>
      </c>
      <c r="AH53" s="151">
        <v>16.850000000000001</v>
      </c>
      <c r="AI53" s="151">
        <v>16.850000000000001</v>
      </c>
      <c r="AJ53" s="151">
        <v>18.2</v>
      </c>
      <c r="AK53" s="151">
        <v>18.2</v>
      </c>
      <c r="AL53" s="180">
        <v>19.2</v>
      </c>
      <c r="AM53" s="201"/>
    </row>
    <row r="54" spans="1:39" s="74" customFormat="1" x14ac:dyDescent="0.25">
      <c r="A54" s="70"/>
      <c r="B54" s="70"/>
      <c r="C54" s="70"/>
      <c r="D54" s="70"/>
      <c r="E54" s="75"/>
      <c r="F54" s="75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  <c r="AI54" s="199"/>
      <c r="AJ54" s="199"/>
      <c r="AK54" s="199"/>
      <c r="AL54" s="200"/>
      <c r="AM54" s="199"/>
    </row>
    <row r="55" spans="1:39" x14ac:dyDescent="0.25">
      <c r="A55" s="6" t="s">
        <v>165</v>
      </c>
      <c r="B55" s="6" t="s">
        <v>225</v>
      </c>
      <c r="C55" s="6" t="s">
        <v>226</v>
      </c>
      <c r="D55" s="6"/>
      <c r="E55" s="21"/>
      <c r="F55" s="20"/>
      <c r="G55" s="149"/>
      <c r="H55" s="149"/>
      <c r="I55" s="149"/>
      <c r="J55" s="149"/>
      <c r="K55" s="211">
        <v>0.87</v>
      </c>
      <c r="L55" s="211">
        <v>0.97</v>
      </c>
      <c r="M55" s="211">
        <v>1.1200000000000001</v>
      </c>
      <c r="N55" s="211">
        <v>1.27</v>
      </c>
      <c r="O55" s="211">
        <v>1.45</v>
      </c>
      <c r="P55" s="211">
        <v>1.63</v>
      </c>
      <c r="Q55" s="211">
        <v>1.83</v>
      </c>
      <c r="R55" s="211">
        <v>2.0299999999999998</v>
      </c>
      <c r="S55" s="211">
        <v>2.83</v>
      </c>
      <c r="T55" s="211">
        <v>3.63</v>
      </c>
      <c r="U55" s="211">
        <v>4.43</v>
      </c>
      <c r="V55" s="211">
        <v>5.23</v>
      </c>
      <c r="W55" s="211">
        <v>6.03</v>
      </c>
      <c r="X55" s="211">
        <v>6.93</v>
      </c>
      <c r="Y55" s="211">
        <v>7.83</v>
      </c>
      <c r="Z55" s="211">
        <v>8.73</v>
      </c>
      <c r="AA55" s="211">
        <v>9.6300000000000008</v>
      </c>
      <c r="AB55" s="211">
        <v>10.53</v>
      </c>
      <c r="AC55" s="211">
        <v>12.63</v>
      </c>
      <c r="AD55" s="211">
        <v>14.74</v>
      </c>
      <c r="AE55" s="211">
        <v>16.84</v>
      </c>
      <c r="AF55" s="211">
        <v>18.95</v>
      </c>
      <c r="AG55" s="150">
        <v>21.05</v>
      </c>
      <c r="AH55" s="150">
        <v>24.46</v>
      </c>
      <c r="AI55" s="150">
        <v>36.15</v>
      </c>
      <c r="AJ55" s="150">
        <v>45.79</v>
      </c>
      <c r="AK55" s="150">
        <v>48.78</v>
      </c>
      <c r="AL55" s="179">
        <v>51.79</v>
      </c>
      <c r="AM55" s="201"/>
    </row>
    <row r="56" spans="1:39" s="74" customFormat="1" x14ac:dyDescent="0.25">
      <c r="A56" s="70"/>
      <c r="B56" s="70"/>
      <c r="C56" s="70"/>
      <c r="D56" s="70"/>
      <c r="E56" s="75"/>
      <c r="F56" s="75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  <c r="AL56" s="200"/>
      <c r="AM56" s="199"/>
    </row>
    <row r="57" spans="1:39" x14ac:dyDescent="0.25">
      <c r="A57" s="1" t="s">
        <v>166</v>
      </c>
      <c r="B57" s="3" t="s">
        <v>227</v>
      </c>
      <c r="C57" s="1" t="s">
        <v>228</v>
      </c>
      <c r="D57" s="1"/>
      <c r="E57" s="20"/>
      <c r="F57" s="134"/>
      <c r="G57" s="152"/>
      <c r="H57" s="152"/>
      <c r="I57" s="152"/>
      <c r="J57" s="152"/>
      <c r="K57" s="152"/>
      <c r="L57" s="152"/>
      <c r="M57" s="151">
        <v>142.19</v>
      </c>
      <c r="N57" s="151">
        <v>143.88999999999999</v>
      </c>
      <c r="O57" s="151">
        <v>146</v>
      </c>
      <c r="P57" s="151">
        <v>146</v>
      </c>
      <c r="Q57" s="151">
        <v>146</v>
      </c>
      <c r="R57" s="151">
        <v>163</v>
      </c>
      <c r="S57" s="151">
        <v>170</v>
      </c>
      <c r="T57" s="151">
        <v>173</v>
      </c>
      <c r="U57" s="151">
        <v>173</v>
      </c>
      <c r="V57" s="151">
        <v>173</v>
      </c>
      <c r="W57" s="151">
        <v>179</v>
      </c>
      <c r="X57" s="151">
        <v>179</v>
      </c>
      <c r="Y57" s="151">
        <v>190</v>
      </c>
      <c r="Z57" s="151">
        <v>203</v>
      </c>
      <c r="AA57" s="151">
        <v>211</v>
      </c>
      <c r="AB57" s="151">
        <v>214.5</v>
      </c>
      <c r="AC57" s="151">
        <v>225</v>
      </c>
      <c r="AD57" s="151">
        <v>419.78</v>
      </c>
      <c r="AE57" s="151">
        <v>432.78</v>
      </c>
      <c r="AF57" s="151">
        <v>434.78</v>
      </c>
      <c r="AG57" s="151">
        <v>447.5</v>
      </c>
      <c r="AH57" s="151">
        <v>459</v>
      </c>
      <c r="AI57" s="151">
        <v>470.9</v>
      </c>
      <c r="AJ57" s="151">
        <v>482.3</v>
      </c>
      <c r="AK57" s="151">
        <v>493.93</v>
      </c>
      <c r="AL57" s="180">
        <v>468.07</v>
      </c>
      <c r="AM57" s="201"/>
    </row>
    <row r="58" spans="1:39" s="74" customFormat="1" x14ac:dyDescent="0.25">
      <c r="A58" s="70"/>
      <c r="B58" s="70"/>
      <c r="C58" s="70"/>
      <c r="D58" s="70"/>
      <c r="E58" s="75"/>
      <c r="F58" s="75"/>
      <c r="G58" s="213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199"/>
      <c r="AL58" s="200"/>
      <c r="AM58" s="199"/>
    </row>
    <row r="59" spans="1:39" x14ac:dyDescent="0.25">
      <c r="A59" s="6" t="s">
        <v>167</v>
      </c>
      <c r="B59" s="6" t="s">
        <v>229</v>
      </c>
      <c r="C59" s="6" t="s">
        <v>230</v>
      </c>
      <c r="D59" s="6"/>
      <c r="E59" s="21"/>
      <c r="F59" s="20"/>
      <c r="G59" s="150">
        <v>24</v>
      </c>
      <c r="H59" s="150">
        <v>24</v>
      </c>
      <c r="I59" s="150">
        <v>24</v>
      </c>
      <c r="J59" s="150">
        <v>24</v>
      </c>
      <c r="K59" s="150">
        <v>24</v>
      </c>
      <c r="L59" s="150">
        <v>24</v>
      </c>
      <c r="M59" s="150">
        <v>24</v>
      </c>
      <c r="N59" s="150">
        <v>24</v>
      </c>
      <c r="O59" s="150">
        <v>24</v>
      </c>
      <c r="P59" s="150">
        <v>24.56</v>
      </c>
      <c r="Q59" s="150">
        <v>25</v>
      </c>
      <c r="R59" s="150">
        <v>25.5</v>
      </c>
      <c r="S59" s="150">
        <v>26.3</v>
      </c>
      <c r="T59" s="150">
        <v>27.1</v>
      </c>
      <c r="U59" s="150">
        <v>27.65</v>
      </c>
      <c r="V59" s="150">
        <v>27.9</v>
      </c>
      <c r="W59" s="150">
        <v>28.3</v>
      </c>
      <c r="X59" s="150">
        <v>29.05</v>
      </c>
      <c r="Y59" s="150">
        <v>29.75</v>
      </c>
      <c r="Z59" s="150">
        <v>30</v>
      </c>
      <c r="AA59" s="150">
        <v>30.25</v>
      </c>
      <c r="AB59" s="150">
        <v>30.5</v>
      </c>
      <c r="AC59" s="150">
        <v>31</v>
      </c>
      <c r="AD59" s="150">
        <v>32.1</v>
      </c>
      <c r="AE59" s="150">
        <v>32.299999999999997</v>
      </c>
      <c r="AF59" s="150">
        <v>32.299999999999997</v>
      </c>
      <c r="AG59" s="150">
        <v>32.299999999999997</v>
      </c>
      <c r="AH59" s="150">
        <v>32.42</v>
      </c>
      <c r="AI59" s="150">
        <v>32.42</v>
      </c>
      <c r="AJ59" s="150">
        <v>32.42</v>
      </c>
      <c r="AK59" s="150">
        <v>32.42</v>
      </c>
      <c r="AL59" s="179">
        <v>33</v>
      </c>
      <c r="AM59" s="201"/>
    </row>
    <row r="60" spans="1:39" s="74" customFormat="1" x14ac:dyDescent="0.25">
      <c r="A60" s="70"/>
      <c r="B60" s="70"/>
      <c r="C60" s="70"/>
      <c r="D60" s="70"/>
      <c r="E60" s="75"/>
      <c r="F60" s="75"/>
      <c r="G60" s="213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200"/>
      <c r="AM60" s="199"/>
    </row>
    <row r="61" spans="1:39" x14ac:dyDescent="0.25">
      <c r="A61" s="20" t="s">
        <v>168</v>
      </c>
      <c r="B61" s="20" t="s">
        <v>231</v>
      </c>
      <c r="C61" s="20" t="s">
        <v>231</v>
      </c>
      <c r="D61" s="6"/>
      <c r="E61" s="20"/>
      <c r="F61" s="20"/>
      <c r="G61" s="214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50">
        <v>88.7</v>
      </c>
      <c r="AC61" s="150">
        <v>89.16</v>
      </c>
      <c r="AD61" s="150">
        <v>90.51</v>
      </c>
      <c r="AE61" s="150">
        <v>93.09</v>
      </c>
      <c r="AF61" s="150">
        <v>94.79</v>
      </c>
      <c r="AG61" s="150">
        <v>95.18</v>
      </c>
      <c r="AH61" s="150">
        <v>96.74</v>
      </c>
      <c r="AI61" s="150">
        <v>98.95</v>
      </c>
      <c r="AJ61" s="150">
        <v>99.7</v>
      </c>
      <c r="AK61" s="150">
        <v>100.48</v>
      </c>
      <c r="AL61" s="179">
        <v>101.53</v>
      </c>
      <c r="AM61" s="201"/>
    </row>
    <row r="62" spans="1:39" s="74" customFormat="1" x14ac:dyDescent="0.25">
      <c r="A62" s="70"/>
      <c r="B62" s="70"/>
      <c r="C62" s="70"/>
      <c r="D62" s="70"/>
      <c r="E62" s="75"/>
      <c r="F62" s="75"/>
      <c r="G62" s="213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200"/>
      <c r="AM62" s="199"/>
    </row>
    <row r="63" spans="1:39" x14ac:dyDescent="0.25">
      <c r="A63" s="6" t="s">
        <v>169</v>
      </c>
      <c r="B63" s="6" t="s">
        <v>232</v>
      </c>
      <c r="C63" s="6" t="s">
        <v>233</v>
      </c>
      <c r="D63" s="6"/>
      <c r="E63" s="21"/>
      <c r="F63" s="19"/>
      <c r="G63" s="215"/>
      <c r="H63" s="216"/>
      <c r="I63" s="216"/>
      <c r="J63" s="216"/>
      <c r="K63" s="217">
        <v>64.5</v>
      </c>
      <c r="L63" s="218">
        <v>65</v>
      </c>
      <c r="M63" s="202">
        <v>65.5</v>
      </c>
      <c r="N63" s="202">
        <v>66</v>
      </c>
      <c r="O63" s="202">
        <v>66.5</v>
      </c>
      <c r="P63" s="202">
        <v>67</v>
      </c>
      <c r="Q63" s="202">
        <v>68</v>
      </c>
      <c r="R63" s="202">
        <v>69</v>
      </c>
      <c r="S63" s="202">
        <v>70</v>
      </c>
      <c r="T63" s="202">
        <v>77</v>
      </c>
      <c r="U63" s="202">
        <v>79</v>
      </c>
      <c r="V63" s="202">
        <v>81</v>
      </c>
      <c r="W63" s="202">
        <v>84</v>
      </c>
      <c r="X63" s="202">
        <v>88</v>
      </c>
      <c r="Y63" s="202">
        <v>91</v>
      </c>
      <c r="Z63" s="202">
        <v>96</v>
      </c>
      <c r="AA63" s="202">
        <v>100</v>
      </c>
      <c r="AB63" s="202">
        <v>102</v>
      </c>
      <c r="AC63" s="202">
        <v>104</v>
      </c>
      <c r="AD63" s="202">
        <v>106</v>
      </c>
      <c r="AE63" s="202">
        <v>108</v>
      </c>
      <c r="AF63" s="202">
        <v>110</v>
      </c>
      <c r="AG63" s="202">
        <v>112</v>
      </c>
      <c r="AH63" s="202">
        <v>114</v>
      </c>
      <c r="AI63" s="202">
        <v>116</v>
      </c>
      <c r="AJ63" s="202">
        <v>119</v>
      </c>
      <c r="AK63" s="202">
        <v>121</v>
      </c>
      <c r="AL63" s="203">
        <v>125</v>
      </c>
      <c r="AM63" s="201"/>
    </row>
    <row r="64" spans="1:39" s="74" customFormat="1" x14ac:dyDescent="0.25">
      <c r="A64" s="70"/>
      <c r="B64" s="70"/>
      <c r="C64" s="70"/>
      <c r="D64" s="70"/>
      <c r="E64" s="75"/>
      <c r="F64" s="75"/>
      <c r="G64" s="213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200"/>
      <c r="AM64" s="199"/>
    </row>
    <row r="65" spans="1:39" x14ac:dyDescent="0.25">
      <c r="A65" s="6" t="s">
        <v>170</v>
      </c>
      <c r="B65" s="6" t="s">
        <v>234</v>
      </c>
      <c r="C65" s="6" t="s">
        <v>235</v>
      </c>
      <c r="D65" s="6"/>
      <c r="E65" s="20"/>
      <c r="F65" s="20"/>
      <c r="G65" s="202">
        <v>208.262</v>
      </c>
      <c r="H65" s="202">
        <v>211.06200000000001</v>
      </c>
      <c r="I65" s="202">
        <v>214.16200000000001</v>
      </c>
      <c r="J65" s="202">
        <v>217.46199999999999</v>
      </c>
      <c r="K65" s="202">
        <v>221.262</v>
      </c>
      <c r="L65" s="202">
        <v>224.96199999999999</v>
      </c>
      <c r="M65" s="202">
        <v>227.262</v>
      </c>
      <c r="N65" s="202">
        <v>229.46199999999999</v>
      </c>
      <c r="O65" s="202">
        <v>231.96199999999999</v>
      </c>
      <c r="P65" s="202">
        <v>234.96199999999999</v>
      </c>
      <c r="Q65" s="202">
        <v>238.86199999999999</v>
      </c>
      <c r="R65" s="202">
        <v>243.06200000000001</v>
      </c>
      <c r="S65" s="202">
        <v>246.16200000000001</v>
      </c>
      <c r="T65" s="202">
        <v>249.86199999999999</v>
      </c>
      <c r="U65" s="202">
        <v>252.96199999999999</v>
      </c>
      <c r="V65" s="202">
        <v>256.262</v>
      </c>
      <c r="W65" s="202">
        <v>260.262</v>
      </c>
      <c r="X65" s="202">
        <v>264.36</v>
      </c>
      <c r="Y65" s="202">
        <v>267.262</v>
      </c>
      <c r="Z65" s="202">
        <v>270.36200000000002</v>
      </c>
      <c r="AA65" s="202">
        <v>273.56200000000001</v>
      </c>
      <c r="AB65" s="202">
        <v>276.56200000000001</v>
      </c>
      <c r="AC65" s="202">
        <v>279.262</v>
      </c>
      <c r="AD65" s="202">
        <v>454.72199999999998</v>
      </c>
      <c r="AE65" s="202">
        <v>455.62200000000001</v>
      </c>
      <c r="AF65" s="202">
        <v>457.12200000000001</v>
      </c>
      <c r="AG65" s="202">
        <v>458.42200000000003</v>
      </c>
      <c r="AH65" s="202">
        <v>460.02199999999999</v>
      </c>
      <c r="AI65" s="202">
        <v>460.822</v>
      </c>
      <c r="AJ65" s="202">
        <v>462.322</v>
      </c>
      <c r="AK65" s="202">
        <v>463.322</v>
      </c>
      <c r="AL65" s="203">
        <v>464.52199999999999</v>
      </c>
      <c r="AM65" s="201"/>
    </row>
    <row r="66" spans="1:39" s="74" customFormat="1" x14ac:dyDescent="0.25">
      <c r="A66" s="70"/>
      <c r="B66" s="70"/>
      <c r="C66" s="70"/>
      <c r="D66" s="70"/>
      <c r="E66" s="75"/>
      <c r="F66" s="75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200"/>
      <c r="AM66" s="199"/>
    </row>
    <row r="67" spans="1:39" x14ac:dyDescent="0.25">
      <c r="A67" s="6" t="s">
        <v>171</v>
      </c>
      <c r="B67" s="6" t="s">
        <v>236</v>
      </c>
      <c r="C67" s="6" t="s">
        <v>237</v>
      </c>
      <c r="D67" s="6"/>
      <c r="E67" s="21"/>
      <c r="F67" s="20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151">
        <v>62.033000000000001</v>
      </c>
      <c r="AA67" s="151">
        <v>63.771999999999998</v>
      </c>
      <c r="AB67" s="151">
        <v>64.421999999999997</v>
      </c>
      <c r="AC67" s="151">
        <v>66.701999999999998</v>
      </c>
      <c r="AD67" s="151">
        <v>67.647000000000006</v>
      </c>
      <c r="AE67" s="151">
        <v>67.706999999999994</v>
      </c>
      <c r="AF67" s="151">
        <v>67.706999999999994</v>
      </c>
      <c r="AG67" s="151">
        <v>67.706999999999994</v>
      </c>
      <c r="AH67" s="151">
        <v>70.341999999999999</v>
      </c>
      <c r="AI67" s="151">
        <v>75.53</v>
      </c>
      <c r="AJ67" s="151">
        <v>78.349000000000004</v>
      </c>
      <c r="AK67" s="151">
        <v>83.085999999999999</v>
      </c>
      <c r="AL67" s="180">
        <v>85.853999999999999</v>
      </c>
      <c r="AM67" s="201"/>
    </row>
    <row r="68" spans="1:39" s="74" customFormat="1" x14ac:dyDescent="0.25">
      <c r="A68" s="70"/>
      <c r="B68" s="70"/>
      <c r="C68" s="70"/>
      <c r="D68" s="70"/>
      <c r="E68" s="75"/>
      <c r="F68" s="75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200"/>
      <c r="AM68" s="199"/>
    </row>
    <row r="69" spans="1:39" x14ac:dyDescent="0.25">
      <c r="A69" s="6" t="s">
        <v>172</v>
      </c>
      <c r="B69" s="6" t="s">
        <v>238</v>
      </c>
      <c r="C69" s="6" t="s">
        <v>239</v>
      </c>
      <c r="D69" s="6"/>
      <c r="E69" s="21"/>
      <c r="F69" s="20"/>
      <c r="G69" s="50">
        <v>96.268000000000001</v>
      </c>
      <c r="H69" s="50">
        <v>96.335999999999999</v>
      </c>
      <c r="I69" s="50">
        <v>96.462000000000003</v>
      </c>
      <c r="J69" s="50">
        <v>96.543999999999997</v>
      </c>
      <c r="K69" s="50">
        <v>96.611000000000004</v>
      </c>
      <c r="L69" s="50">
        <v>96.703999999999994</v>
      </c>
      <c r="M69" s="50">
        <v>96.808999999999997</v>
      </c>
      <c r="N69" s="50">
        <v>96.99</v>
      </c>
      <c r="O69" s="50">
        <v>97.236000000000004</v>
      </c>
      <c r="P69" s="50">
        <v>97.322999999999993</v>
      </c>
      <c r="Q69" s="50">
        <v>97.679000000000002</v>
      </c>
      <c r="R69" s="50">
        <v>97.777199999999993</v>
      </c>
      <c r="S69" s="50">
        <v>97.951999999999998</v>
      </c>
      <c r="T69" s="50">
        <v>98.168000000000006</v>
      </c>
      <c r="U69" s="50">
        <v>98.597999999999999</v>
      </c>
      <c r="V69" s="50">
        <v>98.838999999999999</v>
      </c>
      <c r="W69" s="50">
        <v>100.339</v>
      </c>
      <c r="X69" s="50">
        <v>100.729</v>
      </c>
      <c r="Y69" s="50">
        <v>100.92400000000001</v>
      </c>
      <c r="Z69" s="50">
        <v>109.53</v>
      </c>
      <c r="AA69" s="50">
        <v>110.124</v>
      </c>
      <c r="AB69" s="50">
        <v>110.6</v>
      </c>
      <c r="AC69" s="50">
        <v>111.414</v>
      </c>
      <c r="AD69" s="50">
        <v>111.684</v>
      </c>
      <c r="AE69" s="50">
        <v>113.444</v>
      </c>
      <c r="AF69" s="50">
        <v>114.20399999999999</v>
      </c>
      <c r="AG69" s="50">
        <v>114.664</v>
      </c>
      <c r="AH69" s="50">
        <v>114.863</v>
      </c>
      <c r="AI69" s="50">
        <v>115.179</v>
      </c>
      <c r="AJ69" s="50">
        <v>115.54900000000001</v>
      </c>
      <c r="AK69" s="50">
        <v>115.881</v>
      </c>
      <c r="AL69" s="176">
        <v>116.861</v>
      </c>
      <c r="AM69" s="201"/>
    </row>
    <row r="70" spans="1:39" s="74" customFormat="1" x14ac:dyDescent="0.25">
      <c r="A70" s="70"/>
      <c r="B70" s="70"/>
      <c r="C70" s="70"/>
      <c r="D70" s="70"/>
      <c r="E70" s="75"/>
      <c r="F70" s="75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200"/>
      <c r="AM70" s="199"/>
    </row>
    <row r="71" spans="1:39" x14ac:dyDescent="0.25">
      <c r="A71" s="6" t="s">
        <v>173</v>
      </c>
      <c r="B71" s="6" t="s">
        <v>240</v>
      </c>
      <c r="C71" s="6" t="s">
        <v>241</v>
      </c>
      <c r="D71" s="6"/>
      <c r="E71" s="21"/>
      <c r="F71" s="20"/>
      <c r="G71" s="150">
        <v>4.5</v>
      </c>
      <c r="H71" s="150">
        <v>10.8</v>
      </c>
      <c r="I71" s="150">
        <v>10.8</v>
      </c>
      <c r="J71" s="150">
        <v>10.8</v>
      </c>
      <c r="K71" s="150">
        <v>10.8</v>
      </c>
      <c r="L71" s="150">
        <v>15.8</v>
      </c>
      <c r="M71" s="150">
        <v>19.3</v>
      </c>
      <c r="N71" s="150">
        <v>19.899999999999999</v>
      </c>
      <c r="O71" s="150">
        <v>26.6</v>
      </c>
      <c r="P71" s="150">
        <v>32.299999999999997</v>
      </c>
      <c r="Q71" s="150">
        <v>35.299999999999997</v>
      </c>
      <c r="R71" s="150">
        <v>37.299999999999997</v>
      </c>
      <c r="S71" s="150">
        <v>37.299999999999997</v>
      </c>
      <c r="T71" s="150">
        <v>37.299999999999997</v>
      </c>
      <c r="U71" s="150">
        <v>38</v>
      </c>
      <c r="V71" s="150">
        <v>39.1</v>
      </c>
      <c r="W71" s="150">
        <v>41.3</v>
      </c>
      <c r="X71" s="150">
        <v>41.3</v>
      </c>
      <c r="Y71" s="150">
        <v>41.3</v>
      </c>
      <c r="Z71" s="150">
        <v>46.3</v>
      </c>
      <c r="AA71" s="150">
        <v>50.6</v>
      </c>
      <c r="AB71" s="150">
        <v>51</v>
      </c>
      <c r="AC71" s="150">
        <v>64.900000000000006</v>
      </c>
      <c r="AD71" s="150">
        <v>64.900000000000006</v>
      </c>
      <c r="AE71" s="150">
        <v>66.900000000000006</v>
      </c>
      <c r="AF71" s="150">
        <v>69.2</v>
      </c>
      <c r="AG71" s="150">
        <v>69.2</v>
      </c>
      <c r="AH71" s="150">
        <v>69.2</v>
      </c>
      <c r="AI71" s="150">
        <v>77.849999999999994</v>
      </c>
      <c r="AJ71" s="150">
        <v>77.849999999999994</v>
      </c>
      <c r="AK71" s="150">
        <v>79.349999999999994</v>
      </c>
      <c r="AL71" s="179">
        <v>81.849999999999994</v>
      </c>
      <c r="AM71" s="201"/>
    </row>
    <row r="72" spans="1:39" s="74" customFormat="1" x14ac:dyDescent="0.25">
      <c r="A72" s="70"/>
      <c r="B72" s="70"/>
      <c r="C72" s="70"/>
      <c r="D72" s="70"/>
      <c r="E72" s="75"/>
      <c r="F72" s="75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200"/>
      <c r="AM72" s="199"/>
    </row>
    <row r="73" spans="1:39" s="74" customFormat="1" x14ac:dyDescent="0.25">
      <c r="G73" s="146">
        <f>SUM(G3:G72)</f>
        <v>494.80999999999995</v>
      </c>
      <c r="H73" s="146">
        <f t="shared" ref="H73:AM73" si="0">SUM(H3:H72)</f>
        <v>508.97800000000001</v>
      </c>
      <c r="I73" s="146">
        <f t="shared" si="0"/>
        <v>516.85399999999993</v>
      </c>
      <c r="J73" s="146">
        <f t="shared" si="0"/>
        <v>521.23599999999988</v>
      </c>
      <c r="K73" s="146">
        <f t="shared" si="0"/>
        <v>597.423</v>
      </c>
      <c r="L73" s="146">
        <f t="shared" si="0"/>
        <v>628.34599999999989</v>
      </c>
      <c r="M73" s="146">
        <f t="shared" si="0"/>
        <v>810.84099999999989</v>
      </c>
      <c r="N73" s="146">
        <f t="shared" si="0"/>
        <v>847.15199999999993</v>
      </c>
      <c r="O73" s="146">
        <f t="shared" si="0"/>
        <v>895.86599999999999</v>
      </c>
      <c r="P73" s="146">
        <f t="shared" si="0"/>
        <v>923.02699999999993</v>
      </c>
      <c r="Q73" s="146">
        <f t="shared" si="0"/>
        <v>945.97099999999978</v>
      </c>
      <c r="R73" s="146">
        <f t="shared" si="0"/>
        <v>991.99919999999986</v>
      </c>
      <c r="S73" s="146">
        <f t="shared" si="0"/>
        <v>1023.9739999999999</v>
      </c>
      <c r="T73" s="146">
        <f t="shared" si="0"/>
        <v>1057</v>
      </c>
      <c r="U73" s="146">
        <f t="shared" si="0"/>
        <v>1075.68</v>
      </c>
      <c r="V73" s="146">
        <f t="shared" si="0"/>
        <v>1165.6609999999998</v>
      </c>
      <c r="W73" s="146">
        <f t="shared" si="0"/>
        <v>1228.1769999999999</v>
      </c>
      <c r="X73" s="146">
        <f t="shared" si="0"/>
        <v>1306.1369999999997</v>
      </c>
      <c r="Y73" s="146">
        <f t="shared" si="0"/>
        <v>1351.7440000000001</v>
      </c>
      <c r="Z73" s="146">
        <f t="shared" si="0"/>
        <v>1642.6930000000002</v>
      </c>
      <c r="AA73" s="146">
        <f t="shared" si="0"/>
        <v>1700.2179999999996</v>
      </c>
      <c r="AB73" s="146">
        <f t="shared" si="0"/>
        <v>1815.1170000000002</v>
      </c>
      <c r="AC73" s="146">
        <f t="shared" si="0"/>
        <v>1870.1480000000001</v>
      </c>
      <c r="AD73" s="146">
        <f t="shared" si="0"/>
        <v>2264.5460000000003</v>
      </c>
      <c r="AE73" s="146">
        <f t="shared" si="0"/>
        <v>2307.6669999999999</v>
      </c>
      <c r="AF73" s="146">
        <f t="shared" si="0"/>
        <v>2338.2739999999999</v>
      </c>
      <c r="AG73" s="146">
        <f t="shared" si="0"/>
        <v>2384.0929999999998</v>
      </c>
      <c r="AH73" s="146">
        <f t="shared" si="0"/>
        <v>2511.3469999999998</v>
      </c>
      <c r="AI73" s="146">
        <f t="shared" si="0"/>
        <v>2574.143</v>
      </c>
      <c r="AJ73" s="146">
        <f t="shared" si="0"/>
        <v>2658.0680000000002</v>
      </c>
      <c r="AK73" s="146">
        <f t="shared" si="0"/>
        <v>2711.0099999999998</v>
      </c>
      <c r="AL73" s="146">
        <f t="shared" si="0"/>
        <v>2754.08</v>
      </c>
      <c r="AM73" s="146">
        <f t="shared" si="0"/>
        <v>0</v>
      </c>
    </row>
    <row r="74" spans="1:39" s="74" customFormat="1" x14ac:dyDescent="0.25"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  <c r="AL74" s="146"/>
      <c r="AM74" s="146"/>
    </row>
    <row r="75" spans="1:39" s="74" customFormat="1" x14ac:dyDescent="0.25"/>
    <row r="76" spans="1:39" s="74" customFormat="1" x14ac:dyDescent="0.25"/>
    <row r="77" spans="1:39" s="74" customFormat="1" x14ac:dyDescent="0.25"/>
    <row r="78" spans="1:39" s="74" customFormat="1" x14ac:dyDescent="0.25">
      <c r="A78" s="38" t="s">
        <v>1834</v>
      </c>
      <c r="B78" s="73" t="s">
        <v>1677</v>
      </c>
    </row>
    <row r="79" spans="1:39" s="74" customFormat="1" x14ac:dyDescent="0.25">
      <c r="A79" s="49"/>
      <c r="B79" s="73"/>
    </row>
    <row r="80" spans="1:39" s="74" customFormat="1" x14ac:dyDescent="0.25">
      <c r="A80" s="10" t="s">
        <v>1835</v>
      </c>
      <c r="B80" s="73" t="s">
        <v>1672</v>
      </c>
    </row>
    <row r="81" spans="1:2" s="74" customFormat="1" x14ac:dyDescent="0.25">
      <c r="A81" s="49"/>
      <c r="B81" s="73"/>
    </row>
    <row r="82" spans="1:2" s="74" customFormat="1" x14ac:dyDescent="0.25">
      <c r="A82" s="39" t="s">
        <v>1836</v>
      </c>
      <c r="B82" s="73" t="s">
        <v>1673</v>
      </c>
    </row>
    <row r="83" spans="1:2" s="74" customFormat="1" x14ac:dyDescent="0.25"/>
    <row r="84" spans="1:2" s="74" customFormat="1" x14ac:dyDescent="0.25"/>
    <row r="85" spans="1:2" s="74" customFormat="1" x14ac:dyDescent="0.25"/>
    <row r="86" spans="1:2" s="74" customFormat="1" x14ac:dyDescent="0.25"/>
    <row r="87" spans="1:2" s="74" customFormat="1" x14ac:dyDescent="0.25"/>
    <row r="88" spans="1:2" s="74" customFormat="1" x14ac:dyDescent="0.25"/>
    <row r="89" spans="1:2" s="74" customFormat="1" x14ac:dyDescent="0.25"/>
    <row r="90" spans="1:2" s="74" customFormat="1" x14ac:dyDescent="0.25"/>
    <row r="91" spans="1:2" s="74" customFormat="1" x14ac:dyDescent="0.25"/>
    <row r="92" spans="1:2" s="74" customFormat="1" x14ac:dyDescent="0.25"/>
    <row r="93" spans="1:2" s="74" customFormat="1" x14ac:dyDescent="0.25"/>
    <row r="94" spans="1:2" s="74" customFormat="1" x14ac:dyDescent="0.25"/>
    <row r="95" spans="1:2" s="74" customFormat="1" x14ac:dyDescent="0.25"/>
    <row r="96" spans="1:2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</sheetData>
  <hyperlinks>
    <hyperlink ref="A5" r:id="rId1" display="https://www.bedenica.hr/glasnik/" xr:uid="{00000000-0004-0000-0100-000000000000}"/>
    <hyperlink ref="A7" r:id="rId2" display="http://bistra.hr/glasila/sluzbeni-glasnik-opcine-bistra/" xr:uid="{00000000-0004-0000-0100-000001000000}"/>
    <hyperlink ref="A9" r:id="rId3" display="http://www.brckovljani.hr/dokumenti_8.asp?n=7" xr:uid="{00000000-0004-0000-0100-000002000000}"/>
    <hyperlink ref="A11" r:id="rId4" display="http://www.brdovec.hr/dokumenti" xr:uid="{00000000-0004-0000-0100-000003000000}"/>
    <hyperlink ref="A13" r:id="rId5" display="http://www.opcina-dubrava.hr/" xr:uid="{00000000-0004-0000-0100-000004000000}"/>
    <hyperlink ref="A15" r:id="rId6" display="http://www.dubravica.hr/glasnici.html" xr:uid="{00000000-0004-0000-0100-000005000000}"/>
    <hyperlink ref="A17" r:id="rId7" display="http://dugoselo.hr/sluzbeni-glasnik-grada-dugog-sela/" xr:uid="{00000000-0004-0000-0100-000006000000}"/>
    <hyperlink ref="A19" r:id="rId8" display="http://opcina-farkasevac.hr/" xr:uid="{00000000-0004-0000-0100-000007000000}"/>
    <hyperlink ref="A21" r:id="rId9" display="http://www.gradec.hr/" xr:uid="{00000000-0004-0000-0100-000008000000}"/>
    <hyperlink ref="A23" r:id="rId10" display="http://www.ivanic-grad.hr/dokumenti-grada/sluzbeni-glasnik/" xr:uid="{00000000-0004-0000-0100-000009000000}"/>
    <hyperlink ref="A25" r:id="rId11" display="http://www.jakovlje.hr/" xr:uid="{00000000-0004-0000-0100-00000A000000}"/>
    <hyperlink ref="A27" r:id="rId12" display="https://arhiva.jastrebarsko.hr/sluzbeni_vjesnik/" xr:uid="{00000000-0004-0000-0100-00000B000000}"/>
    <hyperlink ref="A29" r:id="rId13" display="http://klinca-sela.hr/sluzbeni-glasnik/" xr:uid="{00000000-0004-0000-0100-00000C000000}"/>
    <hyperlink ref="A31" r:id="rId14" display="http://www.klostar-ivanic.hr/index.php?/sluzbene_novine/vijesti/sluzbene_novine/index.html" xr:uid="{00000000-0004-0000-0100-00000D000000}"/>
    <hyperlink ref="A33" r:id="rId15" display="http://www.krasic.hr/" xr:uid="{00000000-0004-0000-0100-00000E000000}"/>
    <hyperlink ref="A35" r:id="rId16" display="http://www.kravarsko.hr/" xr:uid="{00000000-0004-0000-0100-00000F000000}"/>
    <hyperlink ref="A37" r:id="rId17" display="http://www.opcina-kriz.hr/" xr:uid="{00000000-0004-0000-0100-000010000000}"/>
    <hyperlink ref="A39" r:id="rId18" display="http://www.opcina-luka.hr/" xr:uid="{00000000-0004-0000-0100-000011000000}"/>
    <hyperlink ref="A41" r:id="rId19" display="http://marija-gorica.hr/index.php/hr/sluzbeni-glasnik" xr:uid="{00000000-0004-0000-0100-000012000000}"/>
    <hyperlink ref="A43" r:id="rId20" display="http://www.opcina-orle.hr/" xr:uid="{00000000-0004-0000-0100-000013000000}"/>
    <hyperlink ref="A45" r:id="rId21" display="http://pisarovina.hr/sluzbene-novine/" xr:uid="{00000000-0004-0000-0100-000014000000}"/>
    <hyperlink ref="A47" r:id="rId22" display="http://www.pokupsko.hr/" xr:uid="{00000000-0004-0000-0100-000015000000}"/>
    <hyperlink ref="A49" r:id="rId23" display="http://www.opcina-preseka.hr/" xr:uid="{00000000-0004-0000-0100-000016000000}"/>
    <hyperlink ref="A51" r:id="rId24" display="http://www.pusca.hr/index.php/sluzbeni-glasnik" xr:uid="{00000000-0004-0000-0100-000017000000}"/>
    <hyperlink ref="A53" r:id="rId25" display="http://www.rakovec.hr/" xr:uid="{00000000-0004-0000-0100-000018000000}"/>
    <hyperlink ref="A55" r:id="rId26" display="http://www.rugvica.hr/dugoselska-kronika-2021-godina" xr:uid="{00000000-0004-0000-0100-000019000000}"/>
    <hyperlink ref="A57" r:id="rId27" display="https://www.samobor.hr/dokumenti?catID=455" xr:uid="{00000000-0004-0000-0100-00001A000000}"/>
    <hyperlink ref="A59" r:id="rId28" display="http://www.stupnik.hr/" xr:uid="{00000000-0004-0000-0100-00001B000000}"/>
    <hyperlink ref="A61" r:id="rId29" display="https://grad-svetanedelja.hr/ustroj-grada/arhiva-sluzbenih-glasnika-svete-nedelje/" xr:uid="{00000000-0004-0000-0100-00001C000000}"/>
    <hyperlink ref="A63" r:id="rId30" display="http://zelina.hr/portal/" xr:uid="{00000000-0004-0000-0100-00001D000000}"/>
    <hyperlink ref="A65" r:id="rId31" display="http://www.gorica.hr/" xr:uid="{00000000-0004-0000-0100-00001E000000}"/>
    <hyperlink ref="A67" r:id="rId32" display="https://vrbovec.hr/2016/10/19/sluzbeno-glasilo/" xr:uid="{00000000-0004-0000-0100-00001F000000}"/>
    <hyperlink ref="A69" r:id="rId33" display="http://www.zapresic.hr/naslovnica/sluzbene-novine/2021-godina/3044/" xr:uid="{00000000-0004-0000-0100-000020000000}"/>
    <hyperlink ref="A71" r:id="rId34" display="http://www.zumberak.hr/" xr:uid="{00000000-0004-0000-0100-000021000000}"/>
    <hyperlink ref="B5" r:id="rId35" xr:uid="{00000000-0004-0000-0100-000022000000}"/>
    <hyperlink ref="B7" r:id="rId36" xr:uid="{00000000-0004-0000-0100-000023000000}"/>
    <hyperlink ref="B9" r:id="rId37" xr:uid="{00000000-0004-0000-0100-000024000000}"/>
    <hyperlink ref="B11" r:id="rId38" xr:uid="{00000000-0004-0000-0100-000025000000}"/>
    <hyperlink ref="B13" r:id="rId39" xr:uid="{00000000-0004-0000-0100-000026000000}"/>
    <hyperlink ref="B15" r:id="rId40" xr:uid="{00000000-0004-0000-0100-000027000000}"/>
    <hyperlink ref="B17" r:id="rId41" xr:uid="{00000000-0004-0000-0100-000028000000}"/>
    <hyperlink ref="B19" r:id="rId42" xr:uid="{00000000-0004-0000-0100-000029000000}"/>
    <hyperlink ref="B21" r:id="rId43" xr:uid="{00000000-0004-0000-0100-00002A000000}"/>
    <hyperlink ref="B25" r:id="rId44" xr:uid="{00000000-0004-0000-0100-00002B000000}"/>
    <hyperlink ref="B27" r:id="rId45" xr:uid="{00000000-0004-0000-0100-00002C000000}"/>
    <hyperlink ref="B29" r:id="rId46" xr:uid="{00000000-0004-0000-0100-00002D000000}"/>
    <hyperlink ref="B31" r:id="rId47" xr:uid="{00000000-0004-0000-0100-00002E000000}"/>
    <hyperlink ref="B33" r:id="rId48" xr:uid="{00000000-0004-0000-0100-00002F000000}"/>
    <hyperlink ref="B35" r:id="rId49" xr:uid="{00000000-0004-0000-0100-000030000000}"/>
    <hyperlink ref="B39" r:id="rId50" xr:uid="{00000000-0004-0000-0100-000031000000}"/>
    <hyperlink ref="B37" r:id="rId51" xr:uid="{00000000-0004-0000-0100-000032000000}"/>
    <hyperlink ref="B41" r:id="rId52" xr:uid="{00000000-0004-0000-0100-000033000000}"/>
    <hyperlink ref="B43" r:id="rId53" xr:uid="{00000000-0004-0000-0100-000034000000}"/>
    <hyperlink ref="B45" r:id="rId54" xr:uid="{00000000-0004-0000-0100-000035000000}"/>
    <hyperlink ref="B47" r:id="rId55" xr:uid="{00000000-0004-0000-0100-000036000000}"/>
    <hyperlink ref="B49" r:id="rId56" xr:uid="{00000000-0004-0000-0100-000037000000}"/>
    <hyperlink ref="B51" r:id="rId57" xr:uid="{00000000-0004-0000-0100-000038000000}"/>
    <hyperlink ref="B53" r:id="rId58" xr:uid="{00000000-0004-0000-0100-000039000000}"/>
    <hyperlink ref="B55" r:id="rId59" xr:uid="{00000000-0004-0000-0100-00003A000000}"/>
    <hyperlink ref="B57" r:id="rId60" xr:uid="{00000000-0004-0000-0100-00003B000000}"/>
    <hyperlink ref="B59" r:id="rId61" xr:uid="{00000000-0004-0000-0100-00003C000000}"/>
    <hyperlink ref="B61" r:id="rId62" xr:uid="{00000000-0004-0000-0100-00003D000000}"/>
    <hyperlink ref="C61" r:id="rId63" xr:uid="{00000000-0004-0000-0100-00003E000000}"/>
    <hyperlink ref="B63" r:id="rId64" xr:uid="{00000000-0004-0000-0100-00003F000000}"/>
    <hyperlink ref="B65" r:id="rId65" xr:uid="{00000000-0004-0000-0100-000040000000}"/>
    <hyperlink ref="B67" r:id="rId66" xr:uid="{00000000-0004-0000-0100-000041000000}"/>
    <hyperlink ref="B69" r:id="rId67" xr:uid="{00000000-0004-0000-0100-000042000000}"/>
    <hyperlink ref="B71" r:id="rId68" xr:uid="{00000000-0004-0000-0100-000043000000}"/>
  </hyperlinks>
  <pageMargins left="0.7" right="0.7" top="0.75" bottom="0.75" header="0.3" footer="0.3"/>
  <pageSetup paperSize="9" scale="40" orientation="landscape" r:id="rId69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M62"/>
  <sheetViews>
    <sheetView topLeftCell="A27" zoomScaleNormal="100" workbookViewId="0">
      <selection activeCell="A58" sqref="A58:A62"/>
    </sheetView>
  </sheetViews>
  <sheetFormatPr defaultRowHeight="14.25" x14ac:dyDescent="0.25"/>
  <cols>
    <col min="1" max="1" width="27" customWidth="1"/>
    <col min="2" max="2" width="35.28515625" hidden="1" customWidth="1"/>
    <col min="3" max="4" width="18.7109375" hidden="1" customWidth="1"/>
    <col min="5" max="5" width="13.85546875" hidden="1" customWidth="1"/>
    <col min="6" max="6" width="18.85546875" hidden="1" customWidth="1"/>
  </cols>
  <sheetData>
    <row r="1" spans="1:39" s="71" customFormat="1" ht="34.5" x14ac:dyDescent="0.25">
      <c r="A1" s="76" t="s">
        <v>22</v>
      </c>
      <c r="B1" s="79" t="s">
        <v>65</v>
      </c>
      <c r="C1" s="79" t="str">
        <f>'[2]Primorsko-goranska žup_JLS'!$C$1</f>
        <v>telefon</v>
      </c>
      <c r="D1" s="79" t="s">
        <v>0</v>
      </c>
      <c r="E1" s="89" t="s">
        <v>1</v>
      </c>
      <c r="F1" s="89" t="s">
        <v>2</v>
      </c>
      <c r="G1" s="90" t="s">
        <v>458</v>
      </c>
      <c r="H1" s="90" t="s">
        <v>459</v>
      </c>
      <c r="I1" s="90" t="s">
        <v>460</v>
      </c>
      <c r="J1" s="90" t="s">
        <v>461</v>
      </c>
      <c r="K1" s="90" t="s">
        <v>462</v>
      </c>
      <c r="L1" s="90" t="s">
        <v>463</v>
      </c>
      <c r="M1" s="90" t="s">
        <v>464</v>
      </c>
      <c r="N1" s="90" t="s">
        <v>465</v>
      </c>
      <c r="O1" s="90" t="s">
        <v>466</v>
      </c>
      <c r="P1" s="90" t="s">
        <v>467</v>
      </c>
      <c r="Q1" s="90" t="s">
        <v>468</v>
      </c>
      <c r="R1" s="90" t="s">
        <v>469</v>
      </c>
      <c r="S1" s="90" t="s">
        <v>470</v>
      </c>
      <c r="T1" s="90" t="s">
        <v>471</v>
      </c>
      <c r="U1" s="90" t="s">
        <v>472</v>
      </c>
      <c r="V1" s="90" t="s">
        <v>473</v>
      </c>
      <c r="W1" s="90" t="s">
        <v>474</v>
      </c>
      <c r="X1" s="90" t="s">
        <v>475</v>
      </c>
      <c r="Y1" s="90" t="s">
        <v>476</v>
      </c>
      <c r="Z1" s="90" t="s">
        <v>477</v>
      </c>
      <c r="AA1" s="90" t="s">
        <v>478</v>
      </c>
      <c r="AB1" s="90" t="s">
        <v>479</v>
      </c>
      <c r="AC1" s="90" t="s">
        <v>480</v>
      </c>
      <c r="AD1" s="90" t="s">
        <v>481</v>
      </c>
      <c r="AE1" s="90" t="s">
        <v>482</v>
      </c>
      <c r="AF1" s="90" t="s">
        <v>483</v>
      </c>
      <c r="AG1" s="90" t="s">
        <v>484</v>
      </c>
      <c r="AH1" s="90" t="s">
        <v>485</v>
      </c>
      <c r="AI1" s="90" t="s">
        <v>486</v>
      </c>
      <c r="AJ1" s="90" t="s">
        <v>487</v>
      </c>
      <c r="AK1" s="90" t="s">
        <v>488</v>
      </c>
      <c r="AL1" s="90" t="s">
        <v>489</v>
      </c>
      <c r="AM1" s="90" t="s">
        <v>1686</v>
      </c>
    </row>
    <row r="2" spans="1:39" s="71" customFormat="1" x14ac:dyDescent="0.25">
      <c r="A2" s="70"/>
      <c r="B2" s="70"/>
      <c r="C2" s="70"/>
      <c r="D2" s="70"/>
      <c r="E2" s="70"/>
      <c r="F2" s="70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91"/>
    </row>
    <row r="3" spans="1:39" s="60" customFormat="1" x14ac:dyDescent="0.25">
      <c r="A3" s="59"/>
      <c r="B3" s="59"/>
      <c r="C3" s="59"/>
      <c r="D3" s="59"/>
      <c r="E3" s="59"/>
      <c r="F3" s="59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3"/>
      <c r="AJ3" s="263"/>
      <c r="AK3" s="263"/>
      <c r="AL3" s="263"/>
      <c r="AM3" s="255"/>
    </row>
    <row r="4" spans="1:39" s="60" customFormat="1" x14ac:dyDescent="0.25">
      <c r="A4" s="59"/>
      <c r="B4" s="59"/>
      <c r="C4" s="59"/>
      <c r="D4" s="59"/>
      <c r="E4" s="59"/>
      <c r="F4" s="59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55"/>
    </row>
    <row r="5" spans="1:39" s="60" customFormat="1" x14ac:dyDescent="0.25">
      <c r="A5" s="59"/>
      <c r="B5" s="59"/>
      <c r="C5" s="59"/>
      <c r="D5" s="59"/>
      <c r="E5" s="59"/>
      <c r="F5" s="59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55"/>
    </row>
    <row r="6" spans="1:39" s="71" customFormat="1" x14ac:dyDescent="0.25">
      <c r="A6" s="70"/>
      <c r="B6" s="70"/>
      <c r="C6" s="70"/>
      <c r="D6" s="70"/>
      <c r="E6" s="70"/>
      <c r="F6" s="70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54"/>
    </row>
    <row r="7" spans="1:39" x14ac:dyDescent="0.25">
      <c r="A7" s="6" t="s">
        <v>1289</v>
      </c>
      <c r="B7" s="6" t="s">
        <v>1290</v>
      </c>
      <c r="C7" s="6" t="s">
        <v>1291</v>
      </c>
      <c r="D7" s="6"/>
      <c r="E7" s="6"/>
      <c r="F7" s="6"/>
      <c r="G7" s="150">
        <v>9.7799999999999994</v>
      </c>
      <c r="H7" s="150">
        <v>9.7799999999999994</v>
      </c>
      <c r="I7" s="150">
        <v>9.7799999999999994</v>
      </c>
      <c r="J7" s="150">
        <v>9.7799999999999994</v>
      </c>
      <c r="K7" s="150">
        <v>9.7799999999999994</v>
      </c>
      <c r="L7" s="150">
        <v>9.7799999999999994</v>
      </c>
      <c r="M7" s="150">
        <v>9.7799999999999994</v>
      </c>
      <c r="N7" s="150">
        <v>9.7799999999999994</v>
      </c>
      <c r="O7" s="150">
        <v>9.7799999999999994</v>
      </c>
      <c r="P7" s="150">
        <v>9.7799999999999994</v>
      </c>
      <c r="Q7" s="150">
        <v>9.7799999999999994</v>
      </c>
      <c r="R7" s="150">
        <v>9.7799999999999994</v>
      </c>
      <c r="S7" s="150">
        <v>9.7799999999999994</v>
      </c>
      <c r="T7" s="150">
        <v>9.7799999999999994</v>
      </c>
      <c r="U7" s="150">
        <v>9.7799999999999994</v>
      </c>
      <c r="V7" s="150">
        <v>9.7799999999999994</v>
      </c>
      <c r="W7" s="150">
        <v>9.7799999999999994</v>
      </c>
      <c r="X7" s="150">
        <v>9.7799999999999994</v>
      </c>
      <c r="Y7" s="150">
        <v>9.7799999999999994</v>
      </c>
      <c r="Z7" s="150">
        <v>9.7799999999999994</v>
      </c>
      <c r="AA7" s="150">
        <v>9.7799999999999994</v>
      </c>
      <c r="AB7" s="150">
        <v>10.69</v>
      </c>
      <c r="AC7" s="150">
        <v>10.69</v>
      </c>
      <c r="AD7" s="150">
        <v>10.69</v>
      </c>
      <c r="AE7" s="150">
        <v>10.69</v>
      </c>
      <c r="AF7" s="150">
        <v>10.69</v>
      </c>
      <c r="AG7" s="150">
        <v>10.69</v>
      </c>
      <c r="AH7" s="150">
        <v>10.87</v>
      </c>
      <c r="AI7" s="150">
        <v>10.87</v>
      </c>
      <c r="AJ7" s="150">
        <v>10.87</v>
      </c>
      <c r="AK7" s="150">
        <v>10.87</v>
      </c>
      <c r="AL7" s="150">
        <v>10.87</v>
      </c>
      <c r="AM7" s="252"/>
    </row>
    <row r="8" spans="1:39" s="71" customFormat="1" x14ac:dyDescent="0.25">
      <c r="A8" s="70"/>
      <c r="B8" s="70"/>
      <c r="C8" s="70"/>
      <c r="D8" s="70"/>
      <c r="E8" s="70"/>
      <c r="F8" s="70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54"/>
    </row>
    <row r="9" spans="1:39" x14ac:dyDescent="0.25">
      <c r="A9" s="6" t="s">
        <v>1292</v>
      </c>
      <c r="B9" s="6" t="s">
        <v>1293</v>
      </c>
      <c r="C9" s="6" t="s">
        <v>1294</v>
      </c>
      <c r="D9" s="6"/>
      <c r="E9" s="6"/>
      <c r="F9" s="6"/>
      <c r="G9" s="150">
        <v>147</v>
      </c>
      <c r="H9" s="150">
        <v>147</v>
      </c>
      <c r="I9" s="150">
        <v>147</v>
      </c>
      <c r="J9" s="150">
        <v>147</v>
      </c>
      <c r="K9" s="150">
        <v>147</v>
      </c>
      <c r="L9" s="150">
        <v>147</v>
      </c>
      <c r="M9" s="150">
        <v>147.5</v>
      </c>
      <c r="N9" s="150">
        <v>147.5</v>
      </c>
      <c r="O9" s="150">
        <v>148</v>
      </c>
      <c r="P9" s="150">
        <v>148</v>
      </c>
      <c r="Q9" s="150">
        <v>148</v>
      </c>
      <c r="R9" s="150">
        <v>148.5</v>
      </c>
      <c r="S9" s="150">
        <v>149</v>
      </c>
      <c r="T9" s="150">
        <v>149</v>
      </c>
      <c r="U9" s="150">
        <v>149</v>
      </c>
      <c r="V9" s="150">
        <v>149.5</v>
      </c>
      <c r="W9" s="150">
        <v>150</v>
      </c>
      <c r="X9" s="150">
        <v>150</v>
      </c>
      <c r="Y9" s="150">
        <v>150.5</v>
      </c>
      <c r="Z9" s="150">
        <v>151</v>
      </c>
      <c r="AA9" s="150">
        <v>151</v>
      </c>
      <c r="AB9" s="150">
        <v>152</v>
      </c>
      <c r="AC9" s="150">
        <v>152</v>
      </c>
      <c r="AD9" s="150">
        <v>152</v>
      </c>
      <c r="AE9" s="150">
        <v>153</v>
      </c>
      <c r="AF9" s="150">
        <v>153</v>
      </c>
      <c r="AG9" s="150">
        <v>153.5</v>
      </c>
      <c r="AH9" s="150">
        <v>154</v>
      </c>
      <c r="AI9" s="150">
        <v>155</v>
      </c>
      <c r="AJ9" s="150">
        <v>156.5</v>
      </c>
      <c r="AK9" s="150">
        <v>158</v>
      </c>
      <c r="AL9" s="150">
        <v>159</v>
      </c>
      <c r="AM9" s="252"/>
    </row>
    <row r="10" spans="1:39" s="71" customFormat="1" x14ac:dyDescent="0.25">
      <c r="A10" s="70"/>
      <c r="B10" s="70"/>
      <c r="C10" s="70"/>
      <c r="D10" s="70"/>
      <c r="E10" s="70"/>
      <c r="F10" s="70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54"/>
    </row>
    <row r="11" spans="1:39" x14ac:dyDescent="0.25">
      <c r="A11" s="6" t="s">
        <v>1295</v>
      </c>
      <c r="B11" s="6" t="s">
        <v>1296</v>
      </c>
      <c r="C11" s="6" t="s">
        <v>1297</v>
      </c>
      <c r="D11" s="6"/>
      <c r="E11" s="6"/>
      <c r="F11" s="6"/>
      <c r="G11" s="150">
        <v>2.99</v>
      </c>
      <c r="H11" s="150">
        <v>2.99</v>
      </c>
      <c r="I11" s="150">
        <v>2.99</v>
      </c>
      <c r="J11" s="150">
        <v>2.99</v>
      </c>
      <c r="K11" s="150">
        <v>2.99</v>
      </c>
      <c r="L11" s="150">
        <v>2.99</v>
      </c>
      <c r="M11" s="150">
        <v>2.99</v>
      </c>
      <c r="N11" s="150">
        <v>2.99</v>
      </c>
      <c r="O11" s="150">
        <v>2.99</v>
      </c>
      <c r="P11" s="150">
        <v>2.99</v>
      </c>
      <c r="Q11" s="150">
        <v>2.99</v>
      </c>
      <c r="R11" s="150">
        <v>3.39</v>
      </c>
      <c r="S11" s="150">
        <v>3.39</v>
      </c>
      <c r="T11" s="150">
        <v>3.39</v>
      </c>
      <c r="U11" s="150">
        <v>3.39</v>
      </c>
      <c r="V11" s="150">
        <v>3.39</v>
      </c>
      <c r="W11" s="150">
        <v>3.64</v>
      </c>
      <c r="X11" s="150">
        <v>3.64</v>
      </c>
      <c r="Y11" s="150">
        <v>4.54</v>
      </c>
      <c r="Z11" s="150">
        <v>4.54</v>
      </c>
      <c r="AA11" s="150">
        <v>4.54</v>
      </c>
      <c r="AB11" s="150">
        <v>4.54</v>
      </c>
      <c r="AC11" s="150">
        <v>4.54</v>
      </c>
      <c r="AD11" s="150">
        <v>7.41</v>
      </c>
      <c r="AE11" s="150">
        <v>7.41</v>
      </c>
      <c r="AF11" s="150">
        <v>7.41</v>
      </c>
      <c r="AG11" s="150">
        <v>7.41</v>
      </c>
      <c r="AH11" s="150">
        <v>7.41</v>
      </c>
      <c r="AI11" s="150">
        <v>7.41</v>
      </c>
      <c r="AJ11" s="150">
        <v>7.41</v>
      </c>
      <c r="AK11" s="150">
        <v>7.41</v>
      </c>
      <c r="AL11" s="150">
        <v>7.41</v>
      </c>
      <c r="AM11" s="252"/>
    </row>
    <row r="12" spans="1:39" s="71" customFormat="1" x14ac:dyDescent="0.25">
      <c r="A12" s="70"/>
      <c r="B12" s="70"/>
      <c r="C12" s="70"/>
      <c r="D12" s="70"/>
      <c r="E12" s="70"/>
      <c r="F12" s="70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54"/>
    </row>
    <row r="13" spans="1:39" x14ac:dyDescent="0.25">
      <c r="A13" s="6" t="s">
        <v>1298</v>
      </c>
      <c r="B13" s="6" t="s">
        <v>1299</v>
      </c>
      <c r="C13" s="6" t="s">
        <v>1300</v>
      </c>
      <c r="D13" s="6"/>
      <c r="E13" s="6"/>
      <c r="F13" s="6"/>
      <c r="G13" s="150">
        <v>10.15</v>
      </c>
      <c r="H13" s="150">
        <v>10.15</v>
      </c>
      <c r="I13" s="150">
        <v>10.96</v>
      </c>
      <c r="J13" s="150">
        <v>10.96</v>
      </c>
      <c r="K13" s="150">
        <v>10.96</v>
      </c>
      <c r="L13" s="150">
        <v>10.96</v>
      </c>
      <c r="M13" s="150">
        <v>10.96</v>
      </c>
      <c r="N13" s="150">
        <v>10.96</v>
      </c>
      <c r="O13" s="150">
        <v>10.96</v>
      </c>
      <c r="P13" s="150">
        <v>10.96</v>
      </c>
      <c r="Q13" s="150">
        <v>10.96</v>
      </c>
      <c r="R13" s="150">
        <v>10.96</v>
      </c>
      <c r="S13" s="150">
        <v>10.96</v>
      </c>
      <c r="T13" s="150">
        <v>10.96</v>
      </c>
      <c r="U13" s="150">
        <v>10.96</v>
      </c>
      <c r="V13" s="150">
        <v>10.96</v>
      </c>
      <c r="W13" s="150">
        <v>10.96</v>
      </c>
      <c r="X13" s="150">
        <v>10.96</v>
      </c>
      <c r="Y13" s="150">
        <v>10.96</v>
      </c>
      <c r="Z13" s="150">
        <v>10.96</v>
      </c>
      <c r="AA13" s="150">
        <v>10.96</v>
      </c>
      <c r="AB13" s="150">
        <v>11.17</v>
      </c>
      <c r="AC13" s="150">
        <v>11.17</v>
      </c>
      <c r="AD13" s="150">
        <v>11.17</v>
      </c>
      <c r="AE13" s="150">
        <v>11.17</v>
      </c>
      <c r="AF13" s="150">
        <v>11.17</v>
      </c>
      <c r="AG13" s="150">
        <v>11.17</v>
      </c>
      <c r="AH13" s="150">
        <v>11.17</v>
      </c>
      <c r="AI13" s="150">
        <v>11.66</v>
      </c>
      <c r="AJ13" s="150">
        <v>11.66</v>
      </c>
      <c r="AK13" s="150">
        <v>11.66</v>
      </c>
      <c r="AL13" s="150">
        <v>11.66</v>
      </c>
      <c r="AM13" s="252"/>
    </row>
    <row r="14" spans="1:39" s="71" customFormat="1" x14ac:dyDescent="0.25">
      <c r="A14" s="70"/>
      <c r="B14" s="70"/>
      <c r="C14" s="70"/>
      <c r="D14" s="70"/>
      <c r="E14" s="70"/>
      <c r="F14" s="70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  <c r="AL14" s="265"/>
      <c r="AM14" s="254"/>
    </row>
    <row r="15" spans="1:39" x14ac:dyDescent="0.25">
      <c r="A15" s="6" t="s">
        <v>1301</v>
      </c>
      <c r="B15" s="6" t="s">
        <v>1302</v>
      </c>
      <c r="C15" s="6" t="s">
        <v>1303</v>
      </c>
      <c r="D15" s="6"/>
      <c r="E15" s="6"/>
      <c r="F15" s="6"/>
      <c r="G15" s="150">
        <v>10.65</v>
      </c>
      <c r="H15" s="150">
        <v>10.65</v>
      </c>
      <c r="I15" s="150">
        <v>10.65</v>
      </c>
      <c r="J15" s="150">
        <v>10.65</v>
      </c>
      <c r="K15" s="150">
        <v>10.65</v>
      </c>
      <c r="L15" s="150">
        <v>10.65</v>
      </c>
      <c r="M15" s="150">
        <v>12.35</v>
      </c>
      <c r="N15" s="150">
        <v>12.35</v>
      </c>
      <c r="O15" s="150">
        <v>12.35</v>
      </c>
      <c r="P15" s="150">
        <v>12.5</v>
      </c>
      <c r="Q15" s="150">
        <v>12.5</v>
      </c>
      <c r="R15" s="150">
        <v>12.5</v>
      </c>
      <c r="S15" s="150">
        <v>12.66</v>
      </c>
      <c r="T15" s="150">
        <v>12.91</v>
      </c>
      <c r="U15" s="150">
        <v>12.91</v>
      </c>
      <c r="V15" s="150">
        <v>13.03</v>
      </c>
      <c r="W15" s="150">
        <v>13.03</v>
      </c>
      <c r="X15" s="150">
        <v>13.03</v>
      </c>
      <c r="Y15" s="150">
        <v>13.03</v>
      </c>
      <c r="Z15" s="150">
        <v>13.03</v>
      </c>
      <c r="AA15" s="150">
        <v>13.03</v>
      </c>
      <c r="AB15" s="150">
        <v>13.03</v>
      </c>
      <c r="AC15" s="150">
        <v>13.03</v>
      </c>
      <c r="AD15" s="150">
        <v>13.03</v>
      </c>
      <c r="AE15" s="150">
        <v>13.03</v>
      </c>
      <c r="AF15" s="150">
        <v>13.03</v>
      </c>
      <c r="AG15" s="150">
        <v>13.03</v>
      </c>
      <c r="AH15" s="150">
        <v>13.03</v>
      </c>
      <c r="AI15" s="150">
        <v>13.26</v>
      </c>
      <c r="AJ15" s="150">
        <v>13.26</v>
      </c>
      <c r="AK15" s="150">
        <v>13.99</v>
      </c>
      <c r="AL15" s="150">
        <v>13.99</v>
      </c>
      <c r="AM15" s="252"/>
    </row>
    <row r="16" spans="1:39" s="71" customFormat="1" x14ac:dyDescent="0.25">
      <c r="A16" s="70"/>
      <c r="B16" s="70"/>
      <c r="C16" s="70"/>
      <c r="D16" s="70"/>
      <c r="E16" s="70"/>
      <c r="F16" s="70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5"/>
      <c r="AM16" s="254"/>
    </row>
    <row r="17" spans="1:39" x14ac:dyDescent="0.25">
      <c r="A17" s="6" t="s">
        <v>1304</v>
      </c>
      <c r="B17" s="6" t="s">
        <v>1305</v>
      </c>
      <c r="C17" s="6" t="s">
        <v>1306</v>
      </c>
      <c r="D17" s="6"/>
      <c r="E17" s="6"/>
      <c r="F17" s="6"/>
      <c r="G17" s="150">
        <v>11.71</v>
      </c>
      <c r="H17" s="150">
        <v>11.71</v>
      </c>
      <c r="I17" s="150">
        <v>11.71</v>
      </c>
      <c r="J17" s="150">
        <v>11.71</v>
      </c>
      <c r="K17" s="150">
        <v>11.71</v>
      </c>
      <c r="L17" s="150">
        <v>11.71</v>
      </c>
      <c r="M17" s="150">
        <v>11.71</v>
      </c>
      <c r="N17" s="150">
        <v>11.71</v>
      </c>
      <c r="O17" s="150">
        <v>11.71</v>
      </c>
      <c r="P17" s="150">
        <v>11.71</v>
      </c>
      <c r="Q17" s="150">
        <v>11.71</v>
      </c>
      <c r="R17" s="150">
        <v>11.71</v>
      </c>
      <c r="S17" s="150">
        <v>11.71</v>
      </c>
      <c r="T17" s="150">
        <v>11.71</v>
      </c>
      <c r="U17" s="150">
        <v>11.71</v>
      </c>
      <c r="V17" s="150">
        <v>11.71</v>
      </c>
      <c r="W17" s="150">
        <v>11.71</v>
      </c>
      <c r="X17" s="150">
        <v>11.71</v>
      </c>
      <c r="Y17" s="150">
        <v>11.71</v>
      </c>
      <c r="Z17" s="150">
        <v>11.71</v>
      </c>
      <c r="AA17" s="150">
        <v>11.71</v>
      </c>
      <c r="AB17" s="150">
        <v>11.71</v>
      </c>
      <c r="AC17" s="150">
        <v>11.71</v>
      </c>
      <c r="AD17" s="150">
        <v>11.71</v>
      </c>
      <c r="AE17" s="150">
        <v>11.71</v>
      </c>
      <c r="AF17" s="150">
        <v>13.86</v>
      </c>
      <c r="AG17" s="150">
        <v>13.86</v>
      </c>
      <c r="AH17" s="150">
        <v>13.86</v>
      </c>
      <c r="AI17" s="150">
        <v>13.86</v>
      </c>
      <c r="AJ17" s="150">
        <v>13.86</v>
      </c>
      <c r="AK17" s="150">
        <v>13.86</v>
      </c>
      <c r="AL17" s="150">
        <v>13.86</v>
      </c>
      <c r="AM17" s="252"/>
    </row>
    <row r="18" spans="1:39" s="71" customFormat="1" x14ac:dyDescent="0.25">
      <c r="A18" s="70"/>
      <c r="B18" s="70"/>
      <c r="C18" s="70"/>
      <c r="D18" s="70"/>
      <c r="E18" s="70"/>
      <c r="F18" s="70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5"/>
      <c r="AM18" s="254"/>
    </row>
    <row r="19" spans="1:39" x14ac:dyDescent="0.25">
      <c r="A19" s="6" t="s">
        <v>1307</v>
      </c>
      <c r="B19" s="6" t="s">
        <v>1308</v>
      </c>
      <c r="C19" s="6" t="s">
        <v>1309</v>
      </c>
      <c r="D19" s="6"/>
      <c r="E19" s="6"/>
      <c r="F19" s="6"/>
      <c r="G19" s="150">
        <v>6.68</v>
      </c>
      <c r="H19" s="150">
        <v>6.68</v>
      </c>
      <c r="I19" s="150">
        <v>6.84</v>
      </c>
      <c r="J19" s="150">
        <v>6.84</v>
      </c>
      <c r="K19" s="150">
        <v>6.84</v>
      </c>
      <c r="L19" s="150">
        <v>6.84</v>
      </c>
      <c r="M19" s="150">
        <v>6.84</v>
      </c>
      <c r="N19" s="150">
        <v>6.84</v>
      </c>
      <c r="O19" s="150">
        <v>6.84</v>
      </c>
      <c r="P19" s="150">
        <v>6.84</v>
      </c>
      <c r="Q19" s="150">
        <v>6.84</v>
      </c>
      <c r="R19" s="150">
        <v>6.84</v>
      </c>
      <c r="S19" s="150">
        <v>6.84</v>
      </c>
      <c r="T19" s="150">
        <v>7.42</v>
      </c>
      <c r="U19" s="150">
        <v>7.74</v>
      </c>
      <c r="V19" s="150">
        <v>7.74</v>
      </c>
      <c r="W19" s="150">
        <v>7.74</v>
      </c>
      <c r="X19" s="150">
        <v>7.74</v>
      </c>
      <c r="Y19" s="150">
        <v>7.74</v>
      </c>
      <c r="Z19" s="150">
        <v>7.74</v>
      </c>
      <c r="AA19" s="150">
        <v>7.74</v>
      </c>
      <c r="AB19" s="150">
        <v>7.74</v>
      </c>
      <c r="AC19" s="150">
        <v>7.74</v>
      </c>
      <c r="AD19" s="150">
        <v>7.84</v>
      </c>
      <c r="AE19" s="150">
        <v>8.1</v>
      </c>
      <c r="AF19" s="150">
        <v>8.1</v>
      </c>
      <c r="AG19" s="150">
        <v>8.1</v>
      </c>
      <c r="AH19" s="150">
        <v>8.1</v>
      </c>
      <c r="AI19" s="150">
        <v>8.1</v>
      </c>
      <c r="AJ19" s="150">
        <v>8.1</v>
      </c>
      <c r="AK19" s="150">
        <v>8.1</v>
      </c>
      <c r="AL19" s="150">
        <v>8.1</v>
      </c>
      <c r="AM19" s="252"/>
    </row>
    <row r="20" spans="1:39" s="71" customFormat="1" x14ac:dyDescent="0.25">
      <c r="A20" s="70"/>
      <c r="B20" s="70"/>
      <c r="C20" s="70"/>
      <c r="D20" s="70"/>
      <c r="E20" s="70"/>
      <c r="F20" s="70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54"/>
    </row>
    <row r="21" spans="1:39" x14ac:dyDescent="0.25">
      <c r="A21" s="6" t="s">
        <v>1310</v>
      </c>
      <c r="B21" s="6" t="s">
        <v>1311</v>
      </c>
      <c r="C21" s="6" t="s">
        <v>1312</v>
      </c>
      <c r="D21" s="6"/>
      <c r="E21" s="6"/>
      <c r="F21" s="6"/>
      <c r="G21" s="221"/>
      <c r="H21" s="221"/>
      <c r="I21" s="221"/>
      <c r="J21" s="221"/>
      <c r="K21" s="221"/>
      <c r="L21" s="221"/>
      <c r="M21" s="150">
        <v>12.8</v>
      </c>
      <c r="N21" s="150">
        <v>12.8</v>
      </c>
      <c r="O21" s="150">
        <v>12.8</v>
      </c>
      <c r="P21" s="150">
        <v>12.8</v>
      </c>
      <c r="Q21" s="150">
        <v>12.8</v>
      </c>
      <c r="R21" s="150">
        <v>12.8</v>
      </c>
      <c r="S21" s="150">
        <v>12.8</v>
      </c>
      <c r="T21" s="150">
        <v>12.8</v>
      </c>
      <c r="U21" s="150">
        <v>12.8</v>
      </c>
      <c r="V21" s="150">
        <v>12.8</v>
      </c>
      <c r="W21" s="150">
        <v>12.8</v>
      </c>
      <c r="X21" s="150">
        <v>12.8</v>
      </c>
      <c r="Y21" s="150">
        <v>12.8</v>
      </c>
      <c r="Z21" s="150">
        <v>12.8</v>
      </c>
      <c r="AA21" s="150">
        <v>12.8</v>
      </c>
      <c r="AB21" s="150">
        <v>12.8</v>
      </c>
      <c r="AC21" s="150">
        <v>12.8</v>
      </c>
      <c r="AD21" s="150">
        <v>12.8</v>
      </c>
      <c r="AE21" s="150">
        <v>12.8</v>
      </c>
      <c r="AF21" s="150">
        <v>12.8</v>
      </c>
      <c r="AG21" s="150">
        <v>12.8</v>
      </c>
      <c r="AH21" s="150">
        <v>12.8</v>
      </c>
      <c r="AI21" s="150">
        <v>12.8</v>
      </c>
      <c r="AJ21" s="150">
        <v>12.8</v>
      </c>
      <c r="AK21" s="150">
        <v>12.8</v>
      </c>
      <c r="AL21" s="150">
        <v>12.8</v>
      </c>
      <c r="AM21" s="252"/>
    </row>
    <row r="22" spans="1:39" s="71" customFormat="1" x14ac:dyDescent="0.25">
      <c r="A22" s="70"/>
      <c r="B22" s="70"/>
      <c r="C22" s="70"/>
      <c r="D22" s="70"/>
      <c r="E22" s="70"/>
      <c r="F22" s="70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54"/>
    </row>
    <row r="23" spans="1:39" ht="48.75" customHeight="1" x14ac:dyDescent="0.25">
      <c r="A23" s="6" t="s">
        <v>1313</v>
      </c>
      <c r="B23" s="6" t="s">
        <v>1314</v>
      </c>
      <c r="C23" s="6" t="s">
        <v>1315</v>
      </c>
      <c r="D23" s="6"/>
      <c r="E23" s="6"/>
      <c r="F23" s="6"/>
      <c r="G23" s="221"/>
      <c r="H23" s="221"/>
      <c r="I23" s="221"/>
      <c r="J23" s="221"/>
      <c r="K23" s="221"/>
      <c r="L23" s="221"/>
      <c r="M23" s="221"/>
      <c r="N23" s="221"/>
      <c r="O23" s="152">
        <v>20</v>
      </c>
      <c r="P23" s="152">
        <v>21.2</v>
      </c>
      <c r="Q23" s="152">
        <v>22.5</v>
      </c>
      <c r="R23" s="152">
        <v>23.2</v>
      </c>
      <c r="S23" s="152">
        <v>24.1</v>
      </c>
      <c r="T23" s="152">
        <v>25.4</v>
      </c>
      <c r="U23" s="152">
        <v>26.4</v>
      </c>
      <c r="V23" s="152">
        <v>27.2</v>
      </c>
      <c r="W23" s="152">
        <v>27.8</v>
      </c>
      <c r="X23" s="152">
        <v>29.2</v>
      </c>
      <c r="Y23" s="152">
        <v>29.9</v>
      </c>
      <c r="Z23" s="152">
        <v>30.8</v>
      </c>
      <c r="AA23" s="152">
        <v>32</v>
      </c>
      <c r="AB23" s="152">
        <v>32.4</v>
      </c>
      <c r="AC23" s="152">
        <v>33.299999999999997</v>
      </c>
      <c r="AD23" s="152">
        <v>34</v>
      </c>
      <c r="AE23" s="152">
        <v>34.799999999999997</v>
      </c>
      <c r="AF23" s="152">
        <v>36</v>
      </c>
      <c r="AG23" s="152">
        <v>37.4</v>
      </c>
      <c r="AH23" s="152">
        <v>38.6</v>
      </c>
      <c r="AI23" s="152">
        <v>39.5</v>
      </c>
      <c r="AJ23" s="152">
        <v>43.09</v>
      </c>
      <c r="AK23" s="152">
        <v>43.48</v>
      </c>
      <c r="AL23" s="152">
        <v>43.77</v>
      </c>
      <c r="AM23" s="252"/>
    </row>
    <row r="24" spans="1:39" s="71" customFormat="1" x14ac:dyDescent="0.25">
      <c r="A24" s="70"/>
      <c r="B24" s="70"/>
      <c r="C24" s="70"/>
      <c r="D24" s="70"/>
      <c r="E24" s="70"/>
      <c r="F24" s="70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  <c r="AJ24" s="265"/>
      <c r="AK24" s="265"/>
      <c r="AL24" s="265"/>
      <c r="AM24" s="254"/>
    </row>
    <row r="25" spans="1:39" x14ac:dyDescent="0.25">
      <c r="A25" s="6" t="s">
        <v>1316</v>
      </c>
      <c r="B25" s="6" t="s">
        <v>1317</v>
      </c>
      <c r="C25" s="6" t="s">
        <v>1318</v>
      </c>
      <c r="D25" s="6"/>
      <c r="E25" s="6"/>
      <c r="F25" s="6"/>
      <c r="G25" s="150">
        <v>14.611000000000001</v>
      </c>
      <c r="H25" s="150">
        <v>14.611000000000001</v>
      </c>
      <c r="I25" s="150">
        <v>14.611000000000001</v>
      </c>
      <c r="J25" s="150">
        <v>14.611000000000001</v>
      </c>
      <c r="K25" s="150">
        <v>14.611000000000001</v>
      </c>
      <c r="L25" s="150">
        <v>14.611000000000001</v>
      </c>
      <c r="M25" s="150">
        <v>14.611000000000001</v>
      </c>
      <c r="N25" s="150">
        <v>14.611000000000001</v>
      </c>
      <c r="O25" s="150">
        <v>14.611000000000001</v>
      </c>
      <c r="P25" s="150">
        <v>14.611000000000001</v>
      </c>
      <c r="Q25" s="150">
        <v>14.611000000000001</v>
      </c>
      <c r="R25" s="150">
        <v>14.611000000000001</v>
      </c>
      <c r="S25" s="150">
        <v>14.801</v>
      </c>
      <c r="T25" s="150">
        <v>14.801</v>
      </c>
      <c r="U25" s="150">
        <v>14.801</v>
      </c>
      <c r="V25" s="150">
        <v>14.801</v>
      </c>
      <c r="W25" s="150">
        <v>15.882</v>
      </c>
      <c r="X25" s="150">
        <v>15.882</v>
      </c>
      <c r="Y25" s="150">
        <v>15.882</v>
      </c>
      <c r="Z25" s="150">
        <v>15.882</v>
      </c>
      <c r="AA25" s="150">
        <v>15.882</v>
      </c>
      <c r="AB25" s="150">
        <v>15.882</v>
      </c>
      <c r="AC25" s="150">
        <v>15.882</v>
      </c>
      <c r="AD25" s="150">
        <v>15.882</v>
      </c>
      <c r="AE25" s="150">
        <v>15.882</v>
      </c>
      <c r="AF25" s="150">
        <v>15.882</v>
      </c>
      <c r="AG25" s="150">
        <v>15.882</v>
      </c>
      <c r="AH25" s="150">
        <v>15.882</v>
      </c>
      <c r="AI25" s="150">
        <v>15.882</v>
      </c>
      <c r="AJ25" s="150">
        <v>15.882</v>
      </c>
      <c r="AK25" s="150">
        <v>15.882</v>
      </c>
      <c r="AL25" s="150">
        <v>15.882</v>
      </c>
      <c r="AM25" s="252"/>
    </row>
    <row r="26" spans="1:39" s="71" customFormat="1" x14ac:dyDescent="0.25">
      <c r="A26" s="70"/>
      <c r="B26" s="70"/>
      <c r="C26" s="70"/>
      <c r="D26" s="70"/>
      <c r="E26" s="70"/>
      <c r="F26" s="70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265"/>
      <c r="AM26" s="254"/>
    </row>
    <row r="27" spans="1:39" x14ac:dyDescent="0.25">
      <c r="A27" s="6" t="s">
        <v>1319</v>
      </c>
      <c r="B27" s="6" t="s">
        <v>1320</v>
      </c>
      <c r="C27" s="6" t="s">
        <v>1321</v>
      </c>
      <c r="D27" s="6"/>
      <c r="E27" s="6"/>
      <c r="F27" s="6"/>
      <c r="G27" s="150">
        <v>12.68</v>
      </c>
      <c r="H27" s="150">
        <v>12.68</v>
      </c>
      <c r="I27" s="150">
        <v>12.68</v>
      </c>
      <c r="J27" s="150">
        <v>12.91</v>
      </c>
      <c r="K27" s="150">
        <v>12.91</v>
      </c>
      <c r="L27" s="150">
        <v>12.91</v>
      </c>
      <c r="M27" s="150">
        <v>12.91</v>
      </c>
      <c r="N27" s="150">
        <v>12.91</v>
      </c>
      <c r="O27" s="150">
        <v>14</v>
      </c>
      <c r="P27" s="150">
        <v>14</v>
      </c>
      <c r="Q27" s="150">
        <v>14</v>
      </c>
      <c r="R27" s="150">
        <v>14</v>
      </c>
      <c r="S27" s="150">
        <v>14</v>
      </c>
      <c r="T27" s="150">
        <v>14</v>
      </c>
      <c r="U27" s="150">
        <v>14</v>
      </c>
      <c r="V27" s="150">
        <v>15.1</v>
      </c>
      <c r="W27" s="150">
        <v>15.1</v>
      </c>
      <c r="X27" s="150">
        <v>15.1</v>
      </c>
      <c r="Y27" s="150">
        <v>15.1</v>
      </c>
      <c r="Z27" s="150">
        <v>17.149999999999999</v>
      </c>
      <c r="AA27" s="150">
        <v>17.82</v>
      </c>
      <c r="AB27" s="150">
        <v>17.82</v>
      </c>
      <c r="AC27" s="150">
        <v>17.82</v>
      </c>
      <c r="AD27" s="150">
        <v>17.82</v>
      </c>
      <c r="AE27" s="150">
        <v>17.82</v>
      </c>
      <c r="AF27" s="150">
        <v>17.82</v>
      </c>
      <c r="AG27" s="150">
        <v>17.82</v>
      </c>
      <c r="AH27" s="150">
        <v>17.82</v>
      </c>
      <c r="AI27" s="150">
        <v>17.82</v>
      </c>
      <c r="AJ27" s="150">
        <v>17.82</v>
      </c>
      <c r="AK27" s="150">
        <v>17.82</v>
      </c>
      <c r="AL27" s="150">
        <v>17.88</v>
      </c>
      <c r="AM27" s="252"/>
    </row>
    <row r="28" spans="1:39" s="71" customFormat="1" x14ac:dyDescent="0.25">
      <c r="A28" s="70"/>
      <c r="B28" s="70"/>
      <c r="C28" s="70"/>
      <c r="D28" s="70"/>
      <c r="E28" s="70"/>
      <c r="F28" s="70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265"/>
      <c r="AM28" s="254"/>
    </row>
    <row r="29" spans="1:39" x14ac:dyDescent="0.25">
      <c r="A29" s="6" t="s">
        <v>1322</v>
      </c>
      <c r="B29" s="6" t="s">
        <v>1323</v>
      </c>
      <c r="C29" s="6" t="s">
        <v>1324</v>
      </c>
      <c r="D29" s="6"/>
      <c r="E29" s="6"/>
      <c r="F29" s="6"/>
      <c r="G29" s="150">
        <v>25</v>
      </c>
      <c r="H29" s="150">
        <v>25</v>
      </c>
      <c r="I29" s="150">
        <v>25.4</v>
      </c>
      <c r="J29" s="150">
        <v>25.4</v>
      </c>
      <c r="K29" s="150">
        <v>25.4</v>
      </c>
      <c r="L29" s="150">
        <v>26</v>
      </c>
      <c r="M29" s="150">
        <v>26.2</v>
      </c>
      <c r="N29" s="150">
        <v>26.2</v>
      </c>
      <c r="O29" s="150">
        <v>26.2</v>
      </c>
      <c r="P29" s="150">
        <v>28</v>
      </c>
      <c r="Q29" s="150">
        <v>28</v>
      </c>
      <c r="R29" s="150">
        <v>28</v>
      </c>
      <c r="S29" s="150">
        <v>28</v>
      </c>
      <c r="T29" s="150">
        <v>30</v>
      </c>
      <c r="U29" s="150">
        <v>30</v>
      </c>
      <c r="V29" s="150">
        <v>30</v>
      </c>
      <c r="W29" s="150">
        <v>30.3</v>
      </c>
      <c r="X29" s="150">
        <v>31</v>
      </c>
      <c r="Y29" s="150">
        <v>31</v>
      </c>
      <c r="Z29" s="150">
        <v>31</v>
      </c>
      <c r="AA29" s="150">
        <v>31</v>
      </c>
      <c r="AB29" s="150">
        <v>32.5</v>
      </c>
      <c r="AC29" s="150">
        <v>32.5</v>
      </c>
      <c r="AD29" s="150">
        <v>32.5</v>
      </c>
      <c r="AE29" s="150">
        <v>34</v>
      </c>
      <c r="AF29" s="150">
        <v>34.700000000000003</v>
      </c>
      <c r="AG29" s="150">
        <v>34.700000000000003</v>
      </c>
      <c r="AH29" s="150">
        <v>35</v>
      </c>
      <c r="AI29" s="150">
        <v>35</v>
      </c>
      <c r="AJ29" s="150">
        <v>35</v>
      </c>
      <c r="AK29" s="150">
        <v>36.200000000000003</v>
      </c>
      <c r="AL29" s="150">
        <v>37.5</v>
      </c>
      <c r="AM29" s="252"/>
    </row>
    <row r="30" spans="1:39" s="71" customFormat="1" x14ac:dyDescent="0.25">
      <c r="A30" s="70"/>
      <c r="B30" s="70"/>
      <c r="C30" s="70"/>
      <c r="D30" s="70"/>
      <c r="E30" s="70"/>
      <c r="F30" s="70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54"/>
    </row>
    <row r="31" spans="1:39" x14ac:dyDescent="0.25">
      <c r="A31" s="6" t="s">
        <v>1325</v>
      </c>
      <c r="B31" s="6" t="s">
        <v>1326</v>
      </c>
      <c r="C31" s="6" t="s">
        <v>1327</v>
      </c>
      <c r="D31" s="6"/>
      <c r="E31" s="6"/>
      <c r="F31" s="6"/>
      <c r="G31" s="150">
        <v>39</v>
      </c>
      <c r="H31" s="150">
        <v>39</v>
      </c>
      <c r="I31" s="150">
        <v>39</v>
      </c>
      <c r="J31" s="150">
        <v>41</v>
      </c>
      <c r="K31" s="150">
        <v>41</v>
      </c>
      <c r="L31" s="150">
        <v>41</v>
      </c>
      <c r="M31" s="150">
        <v>41</v>
      </c>
      <c r="N31" s="150">
        <v>41</v>
      </c>
      <c r="O31" s="150">
        <v>41</v>
      </c>
      <c r="P31" s="150">
        <v>46</v>
      </c>
      <c r="Q31" s="150">
        <v>46</v>
      </c>
      <c r="R31" s="150">
        <v>46</v>
      </c>
      <c r="S31" s="150">
        <v>48</v>
      </c>
      <c r="T31" s="150">
        <v>48</v>
      </c>
      <c r="U31" s="150">
        <v>48</v>
      </c>
      <c r="V31" s="150">
        <v>49</v>
      </c>
      <c r="W31" s="150">
        <v>49</v>
      </c>
      <c r="X31" s="150">
        <v>49</v>
      </c>
      <c r="Y31" s="150">
        <v>49</v>
      </c>
      <c r="Z31" s="150">
        <v>49</v>
      </c>
      <c r="AA31" s="150">
        <v>50</v>
      </c>
      <c r="AB31" s="150">
        <v>52</v>
      </c>
      <c r="AC31" s="150">
        <v>53</v>
      </c>
      <c r="AD31" s="150">
        <v>55</v>
      </c>
      <c r="AE31" s="150">
        <v>56</v>
      </c>
      <c r="AF31" s="150">
        <v>57</v>
      </c>
      <c r="AG31" s="150">
        <v>59</v>
      </c>
      <c r="AH31" s="150">
        <v>61</v>
      </c>
      <c r="AI31" s="150">
        <v>61</v>
      </c>
      <c r="AJ31" s="150">
        <v>62</v>
      </c>
      <c r="AK31" s="150">
        <v>62</v>
      </c>
      <c r="AL31" s="150">
        <v>63</v>
      </c>
      <c r="AM31" s="252"/>
    </row>
    <row r="32" spans="1:39" s="71" customFormat="1" x14ac:dyDescent="0.25">
      <c r="A32" s="70"/>
      <c r="B32" s="70"/>
      <c r="C32" s="70"/>
      <c r="D32" s="70"/>
      <c r="E32" s="70"/>
      <c r="F32" s="70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54"/>
    </row>
    <row r="33" spans="1:39" x14ac:dyDescent="0.25">
      <c r="A33" s="6" t="s">
        <v>1328</v>
      </c>
      <c r="B33" s="6" t="s">
        <v>1329</v>
      </c>
      <c r="C33" s="6" t="s">
        <v>1330</v>
      </c>
      <c r="D33" s="6"/>
      <c r="E33" s="6"/>
      <c r="F33" s="6"/>
      <c r="G33" s="150">
        <v>7.98</v>
      </c>
      <c r="H33" s="150">
        <v>7.98</v>
      </c>
      <c r="I33" s="150">
        <v>7.98</v>
      </c>
      <c r="J33" s="150">
        <v>7.98</v>
      </c>
      <c r="K33" s="150">
        <v>7.98</v>
      </c>
      <c r="L33" s="150">
        <v>7.98</v>
      </c>
      <c r="M33" s="150">
        <v>7.98</v>
      </c>
      <c r="N33" s="150">
        <v>7.98</v>
      </c>
      <c r="O33" s="150">
        <v>7.98</v>
      </c>
      <c r="P33" s="150">
        <v>7.98</v>
      </c>
      <c r="Q33" s="150">
        <v>7.98</v>
      </c>
      <c r="R33" s="150">
        <v>7.98</v>
      </c>
      <c r="S33" s="150">
        <v>7.98</v>
      </c>
      <c r="T33" s="150">
        <v>7.98</v>
      </c>
      <c r="U33" s="150">
        <v>7.98</v>
      </c>
      <c r="V33" s="150">
        <v>7.98</v>
      </c>
      <c r="W33" s="150">
        <v>7.98</v>
      </c>
      <c r="X33" s="150">
        <v>7.98</v>
      </c>
      <c r="Y33" s="150">
        <v>7.98</v>
      </c>
      <c r="Z33" s="150">
        <v>7.98</v>
      </c>
      <c r="AA33" s="150">
        <v>7.98</v>
      </c>
      <c r="AB33" s="150">
        <v>7.98</v>
      </c>
      <c r="AC33" s="150">
        <v>7.98</v>
      </c>
      <c r="AD33" s="150">
        <v>7.98</v>
      </c>
      <c r="AE33" s="150">
        <v>9.9499999999999993</v>
      </c>
      <c r="AF33" s="150">
        <v>9.9499999999999993</v>
      </c>
      <c r="AG33" s="150">
        <v>9.9499999999999993</v>
      </c>
      <c r="AH33" s="150">
        <v>9.9499999999999993</v>
      </c>
      <c r="AI33" s="150">
        <v>9.9499999999999993</v>
      </c>
      <c r="AJ33" s="150">
        <v>10.37</v>
      </c>
      <c r="AK33" s="150">
        <v>10.37</v>
      </c>
      <c r="AL33" s="150">
        <v>10.62</v>
      </c>
      <c r="AM33" s="252"/>
    </row>
    <row r="34" spans="1:39" s="71" customFormat="1" x14ac:dyDescent="0.25">
      <c r="A34" s="70"/>
      <c r="B34" s="70"/>
      <c r="C34" s="70"/>
      <c r="D34" s="70"/>
      <c r="E34" s="70"/>
      <c r="F34" s="70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5"/>
      <c r="AM34" s="254"/>
    </row>
    <row r="35" spans="1:39" x14ac:dyDescent="0.25">
      <c r="A35" s="1" t="s">
        <v>1331</v>
      </c>
      <c r="B35" s="3" t="s">
        <v>1332</v>
      </c>
      <c r="C35" s="1" t="s">
        <v>1333</v>
      </c>
      <c r="D35" s="1"/>
      <c r="E35" s="1"/>
      <c r="F35" s="1"/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  <c r="AB35" s="285"/>
      <c r="AC35" s="285"/>
      <c r="AD35" s="285"/>
      <c r="AE35" s="285"/>
      <c r="AF35" s="285"/>
      <c r="AG35" s="285"/>
      <c r="AH35" s="285"/>
      <c r="AI35" s="285"/>
      <c r="AJ35" s="285"/>
      <c r="AK35" s="285"/>
      <c r="AL35" s="285"/>
      <c r="AM35" s="252"/>
    </row>
    <row r="36" spans="1:39" s="71" customFormat="1" x14ac:dyDescent="0.25">
      <c r="A36" s="70"/>
      <c r="B36" s="70"/>
      <c r="C36" s="70"/>
      <c r="D36" s="70"/>
      <c r="E36" s="70"/>
      <c r="F36" s="70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  <c r="AJ36" s="265"/>
      <c r="AK36" s="265"/>
      <c r="AL36" s="265"/>
      <c r="AM36" s="254"/>
    </row>
    <row r="37" spans="1:39" x14ac:dyDescent="0.25">
      <c r="A37" s="6" t="s">
        <v>1334</v>
      </c>
      <c r="B37" s="6" t="s">
        <v>1335</v>
      </c>
      <c r="C37" s="6" t="s">
        <v>1336</v>
      </c>
      <c r="D37" s="6"/>
      <c r="E37" s="6"/>
      <c r="F37" s="6"/>
      <c r="G37" s="150">
        <v>34</v>
      </c>
      <c r="H37" s="150">
        <v>34</v>
      </c>
      <c r="I37" s="150">
        <v>34</v>
      </c>
      <c r="J37" s="150">
        <v>34</v>
      </c>
      <c r="K37" s="150">
        <v>34</v>
      </c>
      <c r="L37" s="150">
        <v>34</v>
      </c>
      <c r="M37" s="150">
        <v>34</v>
      </c>
      <c r="N37" s="150">
        <v>34</v>
      </c>
      <c r="O37" s="150">
        <v>34</v>
      </c>
      <c r="P37" s="150">
        <v>34</v>
      </c>
      <c r="Q37" s="150">
        <v>34</v>
      </c>
      <c r="R37" s="150">
        <v>34</v>
      </c>
      <c r="S37" s="150">
        <v>34</v>
      </c>
      <c r="T37" s="150">
        <v>34</v>
      </c>
      <c r="U37" s="150">
        <v>34</v>
      </c>
      <c r="V37" s="150">
        <v>34</v>
      </c>
      <c r="W37" s="150">
        <v>34</v>
      </c>
      <c r="X37" s="150">
        <v>34</v>
      </c>
      <c r="Y37" s="150">
        <v>36.770000000000003</v>
      </c>
      <c r="Z37" s="150">
        <v>37.700000000000003</v>
      </c>
      <c r="AA37" s="150">
        <v>38.07</v>
      </c>
      <c r="AB37" s="150">
        <v>38.520000000000003</v>
      </c>
      <c r="AC37" s="150">
        <v>38.520000000000003</v>
      </c>
      <c r="AD37" s="150">
        <v>38.520000000000003</v>
      </c>
      <c r="AE37" s="150">
        <v>39.46</v>
      </c>
      <c r="AF37" s="150">
        <v>41.87</v>
      </c>
      <c r="AG37" s="150">
        <v>42.43</v>
      </c>
      <c r="AH37" s="150">
        <v>42.43</v>
      </c>
      <c r="AI37" s="150">
        <v>43.95</v>
      </c>
      <c r="AJ37" s="150">
        <v>44.64</v>
      </c>
      <c r="AK37" s="150">
        <v>45.84</v>
      </c>
      <c r="AL37" s="150">
        <v>46.41</v>
      </c>
      <c r="AM37" s="252"/>
    </row>
    <row r="38" spans="1:39" s="71" customFormat="1" x14ac:dyDescent="0.25">
      <c r="A38" s="70"/>
      <c r="B38" s="70"/>
      <c r="C38" s="70"/>
      <c r="D38" s="70"/>
      <c r="E38" s="70"/>
      <c r="F38" s="70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5"/>
      <c r="AL38" s="265"/>
      <c r="AM38" s="254"/>
    </row>
    <row r="39" spans="1:39" x14ac:dyDescent="0.25">
      <c r="A39" s="6" t="s">
        <v>1337</v>
      </c>
      <c r="B39" s="141" t="s">
        <v>1338</v>
      </c>
      <c r="C39" s="87" t="s">
        <v>1339</v>
      </c>
      <c r="D39" s="6"/>
      <c r="E39" s="6"/>
      <c r="F39" s="6"/>
      <c r="G39" s="285"/>
      <c r="H39" s="285"/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5"/>
      <c r="Y39" s="285"/>
      <c r="Z39" s="285"/>
      <c r="AA39" s="285"/>
      <c r="AB39" s="285"/>
      <c r="AC39" s="285"/>
      <c r="AD39" s="285"/>
      <c r="AE39" s="285"/>
      <c r="AF39" s="285"/>
      <c r="AG39" s="285"/>
      <c r="AH39" s="285"/>
      <c r="AI39" s="285"/>
      <c r="AJ39" s="285"/>
      <c r="AK39" s="285"/>
      <c r="AL39" s="285"/>
      <c r="AM39" s="252"/>
    </row>
    <row r="40" spans="1:39" s="71" customFormat="1" x14ac:dyDescent="0.25">
      <c r="A40" s="70"/>
      <c r="B40" s="70"/>
      <c r="C40" s="70"/>
      <c r="D40" s="70"/>
      <c r="E40" s="70"/>
      <c r="F40" s="70"/>
      <c r="G40" s="265"/>
      <c r="H40" s="265"/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  <c r="AJ40" s="265"/>
      <c r="AK40" s="265"/>
      <c r="AL40" s="265"/>
      <c r="AM40" s="254"/>
    </row>
    <row r="41" spans="1:39" x14ac:dyDescent="0.25">
      <c r="A41" s="6" t="s">
        <v>1340</v>
      </c>
      <c r="B41" s="6" t="s">
        <v>1341</v>
      </c>
      <c r="C41" s="6" t="s">
        <v>1342</v>
      </c>
      <c r="D41" s="6"/>
      <c r="E41" s="6"/>
      <c r="F41" s="6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150">
        <v>47.3</v>
      </c>
      <c r="AJ41" s="150">
        <v>47.3</v>
      </c>
      <c r="AK41" s="150">
        <v>47.3</v>
      </c>
      <c r="AL41" s="150">
        <v>47.3</v>
      </c>
      <c r="AM41" s="252"/>
    </row>
    <row r="42" spans="1:39" s="71" customFormat="1" x14ac:dyDescent="0.25">
      <c r="A42" s="70"/>
      <c r="B42" s="70"/>
      <c r="C42" s="70"/>
      <c r="D42" s="70"/>
      <c r="E42" s="70"/>
      <c r="F42" s="70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  <c r="AJ42" s="265"/>
      <c r="AK42" s="265"/>
      <c r="AL42" s="265"/>
      <c r="AM42" s="254"/>
    </row>
    <row r="43" spans="1:39" x14ac:dyDescent="0.25">
      <c r="A43" s="6" t="s">
        <v>1343</v>
      </c>
      <c r="B43" s="6" t="s">
        <v>1344</v>
      </c>
      <c r="C43" s="6" t="s">
        <v>1345</v>
      </c>
      <c r="D43" s="6"/>
      <c r="E43" s="6"/>
      <c r="F43" s="6"/>
      <c r="G43" s="150">
        <v>6.2</v>
      </c>
      <c r="H43" s="150">
        <v>6.2</v>
      </c>
      <c r="I43" s="150">
        <v>6.2</v>
      </c>
      <c r="J43" s="150">
        <v>6.2</v>
      </c>
      <c r="K43" s="150">
        <v>6.2</v>
      </c>
      <c r="L43" s="150">
        <v>6.2</v>
      </c>
      <c r="M43" s="150">
        <v>6.2</v>
      </c>
      <c r="N43" s="150">
        <v>6.2</v>
      </c>
      <c r="O43" s="150">
        <v>6.2</v>
      </c>
      <c r="P43" s="150">
        <v>6.2</v>
      </c>
      <c r="Q43" s="150">
        <v>6.66</v>
      </c>
      <c r="R43" s="150">
        <v>6.66</v>
      </c>
      <c r="S43" s="150">
        <v>6.66</v>
      </c>
      <c r="T43" s="150">
        <v>6.66</v>
      </c>
      <c r="U43" s="150">
        <v>6.66</v>
      </c>
      <c r="V43" s="150">
        <v>6.66</v>
      </c>
      <c r="W43" s="150">
        <v>6.66</v>
      </c>
      <c r="X43" s="150">
        <v>6.66</v>
      </c>
      <c r="Y43" s="150">
        <v>6.66</v>
      </c>
      <c r="Z43" s="150">
        <v>6.66</v>
      </c>
      <c r="AA43" s="150">
        <v>6.66</v>
      </c>
      <c r="AB43" s="150">
        <v>6.66</v>
      </c>
      <c r="AC43" s="150">
        <v>6.66</v>
      </c>
      <c r="AD43" s="150">
        <v>6.66</v>
      </c>
      <c r="AE43" s="150">
        <v>7.07</v>
      </c>
      <c r="AF43" s="150">
        <v>7.07</v>
      </c>
      <c r="AG43" s="150">
        <v>7.07</v>
      </c>
      <c r="AH43" s="150">
        <v>7.07</v>
      </c>
      <c r="AI43" s="150">
        <v>7.07</v>
      </c>
      <c r="AJ43" s="150">
        <v>7.4</v>
      </c>
      <c r="AK43" s="150">
        <v>7.4</v>
      </c>
      <c r="AL43" s="150">
        <v>7.4</v>
      </c>
      <c r="AM43" s="252"/>
    </row>
    <row r="44" spans="1:39" s="71" customFormat="1" x14ac:dyDescent="0.25">
      <c r="A44" s="70"/>
      <c r="B44" s="70"/>
      <c r="C44" s="70"/>
      <c r="D44" s="70"/>
      <c r="E44" s="70"/>
      <c r="F44" s="70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  <c r="AJ44" s="265"/>
      <c r="AK44" s="265"/>
      <c r="AL44" s="265"/>
      <c r="AM44" s="254"/>
    </row>
    <row r="45" spans="1:39" x14ac:dyDescent="0.25">
      <c r="A45" s="6" t="s">
        <v>1346</v>
      </c>
      <c r="B45" s="6" t="s">
        <v>1347</v>
      </c>
      <c r="C45" s="6" t="s">
        <v>1348</v>
      </c>
      <c r="D45" s="6"/>
      <c r="E45" s="6"/>
      <c r="F45" s="6"/>
      <c r="G45" s="150">
        <v>14.42</v>
      </c>
      <c r="H45" s="150">
        <v>14.42</v>
      </c>
      <c r="I45" s="150">
        <v>14.42</v>
      </c>
      <c r="J45" s="150">
        <v>14.42</v>
      </c>
      <c r="K45" s="150">
        <v>14.42</v>
      </c>
      <c r="L45" s="150">
        <v>14.42</v>
      </c>
      <c r="M45" s="150">
        <v>14.42</v>
      </c>
      <c r="N45" s="150">
        <v>14.42</v>
      </c>
      <c r="O45" s="150">
        <v>14.42</v>
      </c>
      <c r="P45" s="150">
        <v>14.42</v>
      </c>
      <c r="Q45" s="150">
        <v>14.42</v>
      </c>
      <c r="R45" s="150">
        <v>14.42</v>
      </c>
      <c r="S45" s="150">
        <v>14.42</v>
      </c>
      <c r="T45" s="150">
        <v>14.42</v>
      </c>
      <c r="U45" s="150">
        <v>14.42</v>
      </c>
      <c r="V45" s="150">
        <v>14.42</v>
      </c>
      <c r="W45" s="150">
        <v>14.42</v>
      </c>
      <c r="X45" s="150">
        <v>14.42</v>
      </c>
      <c r="Y45" s="150">
        <v>14.42</v>
      </c>
      <c r="Z45" s="150">
        <v>14.42</v>
      </c>
      <c r="AA45" s="150">
        <v>14.42</v>
      </c>
      <c r="AB45" s="150">
        <v>14.42</v>
      </c>
      <c r="AC45" s="150">
        <v>14.42</v>
      </c>
      <c r="AD45" s="150">
        <v>14.42</v>
      </c>
      <c r="AE45" s="150">
        <v>14.42</v>
      </c>
      <c r="AF45" s="150">
        <v>14.42</v>
      </c>
      <c r="AG45" s="150">
        <v>14.6</v>
      </c>
      <c r="AH45" s="150">
        <v>14.6</v>
      </c>
      <c r="AI45" s="150">
        <v>17.43</v>
      </c>
      <c r="AJ45" s="150">
        <v>17.43</v>
      </c>
      <c r="AK45" s="150">
        <v>17.43</v>
      </c>
      <c r="AL45" s="150">
        <v>17.43</v>
      </c>
      <c r="AM45" s="252"/>
    </row>
    <row r="46" spans="1:39" s="71" customFormat="1" x14ac:dyDescent="0.25">
      <c r="A46" s="70"/>
      <c r="B46" s="70"/>
      <c r="C46" s="70"/>
      <c r="D46" s="70"/>
      <c r="E46" s="70"/>
      <c r="F46" s="70"/>
      <c r="G46" s="265"/>
      <c r="H46" s="265"/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  <c r="AJ46" s="265"/>
      <c r="AK46" s="265"/>
      <c r="AL46" s="265"/>
      <c r="AM46" s="254"/>
    </row>
    <row r="47" spans="1:39" x14ac:dyDescent="0.25">
      <c r="A47" s="6" t="s">
        <v>1349</v>
      </c>
      <c r="B47" s="6" t="s">
        <v>1350</v>
      </c>
      <c r="C47" s="6" t="s">
        <v>1351</v>
      </c>
      <c r="D47" s="6"/>
      <c r="E47" s="6"/>
      <c r="F47" s="6"/>
      <c r="G47" s="152">
        <v>17</v>
      </c>
      <c r="H47" s="152">
        <v>17</v>
      </c>
      <c r="I47" s="152">
        <v>17</v>
      </c>
      <c r="J47" s="152">
        <v>17</v>
      </c>
      <c r="K47" s="152">
        <v>17</v>
      </c>
      <c r="L47" s="152">
        <v>17</v>
      </c>
      <c r="M47" s="150">
        <v>17</v>
      </c>
      <c r="N47" s="150">
        <v>27</v>
      </c>
      <c r="O47" s="150">
        <v>27</v>
      </c>
      <c r="P47" s="150">
        <v>32</v>
      </c>
      <c r="Q47" s="150">
        <v>32</v>
      </c>
      <c r="R47" s="150">
        <v>32</v>
      </c>
      <c r="S47" s="150">
        <v>32</v>
      </c>
      <c r="T47" s="150">
        <v>32</v>
      </c>
      <c r="U47" s="150">
        <v>34</v>
      </c>
      <c r="V47" s="150">
        <v>34</v>
      </c>
      <c r="W47" s="150">
        <v>34</v>
      </c>
      <c r="X47" s="150">
        <v>34</v>
      </c>
      <c r="Y47" s="150">
        <v>34</v>
      </c>
      <c r="Z47" s="150">
        <v>36</v>
      </c>
      <c r="AA47" s="150">
        <v>36</v>
      </c>
      <c r="AB47" s="150">
        <v>40.5</v>
      </c>
      <c r="AC47" s="150">
        <v>40.5</v>
      </c>
      <c r="AD47" s="150">
        <v>40.5</v>
      </c>
      <c r="AE47" s="150">
        <v>40.5</v>
      </c>
      <c r="AF47" s="150">
        <v>40.5</v>
      </c>
      <c r="AG47" s="150">
        <v>41.5</v>
      </c>
      <c r="AH47" s="150">
        <v>41.5</v>
      </c>
      <c r="AI47" s="150">
        <v>41.5</v>
      </c>
      <c r="AJ47" s="150">
        <v>41.5</v>
      </c>
      <c r="AK47" s="150">
        <v>41.5</v>
      </c>
      <c r="AL47" s="150">
        <v>41.5</v>
      </c>
      <c r="AM47" s="252"/>
    </row>
    <row r="48" spans="1:39" s="71" customFormat="1" x14ac:dyDescent="0.25">
      <c r="A48" s="70"/>
      <c r="B48" s="70"/>
      <c r="C48" s="70"/>
      <c r="D48" s="70"/>
      <c r="E48" s="70"/>
      <c r="F48" s="70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  <c r="AJ48" s="265"/>
      <c r="AK48" s="265"/>
      <c r="AL48" s="265"/>
      <c r="AM48" s="254"/>
    </row>
    <row r="49" spans="1:39" x14ac:dyDescent="0.25">
      <c r="A49" s="6" t="s">
        <v>1352</v>
      </c>
      <c r="B49" s="6" t="s">
        <v>1353</v>
      </c>
      <c r="C49" s="6" t="s">
        <v>1354</v>
      </c>
      <c r="D49" s="6"/>
      <c r="E49" s="6"/>
      <c r="F49" s="6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150">
        <v>0.94</v>
      </c>
      <c r="V49" s="150">
        <v>0.94</v>
      </c>
      <c r="W49" s="150">
        <v>4.57</v>
      </c>
      <c r="X49" s="150">
        <v>5.48</v>
      </c>
      <c r="Y49" s="150">
        <v>9.34</v>
      </c>
      <c r="Z49" s="150">
        <v>17.52</v>
      </c>
      <c r="AA49" s="150">
        <v>20.149999999999999</v>
      </c>
      <c r="AB49" s="150">
        <v>22.99</v>
      </c>
      <c r="AC49" s="150">
        <v>25.6</v>
      </c>
      <c r="AD49" s="150">
        <v>25.81</v>
      </c>
      <c r="AE49" s="150">
        <v>26.41</v>
      </c>
      <c r="AF49" s="150">
        <v>26.41</v>
      </c>
      <c r="AG49" s="150">
        <v>35.369999999999997</v>
      </c>
      <c r="AH49" s="150">
        <v>36.08</v>
      </c>
      <c r="AI49" s="150">
        <v>36.51</v>
      </c>
      <c r="AJ49" s="150">
        <v>37.1</v>
      </c>
      <c r="AK49" s="150">
        <v>37.58</v>
      </c>
      <c r="AL49" s="150">
        <v>37.700000000000003</v>
      </c>
      <c r="AM49" s="252"/>
    </row>
    <row r="50" spans="1:39" s="71" customFormat="1" x14ac:dyDescent="0.25">
      <c r="A50" s="70"/>
      <c r="B50" s="70"/>
      <c r="C50" s="70"/>
      <c r="D50" s="70"/>
      <c r="E50" s="70"/>
      <c r="F50" s="70"/>
      <c r="G50" s="265"/>
      <c r="H50" s="265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  <c r="AJ50" s="265"/>
      <c r="AK50" s="265"/>
      <c r="AL50" s="265"/>
      <c r="AM50" s="254"/>
    </row>
    <row r="51" spans="1:39" x14ac:dyDescent="0.25">
      <c r="A51" s="6" t="s">
        <v>1355</v>
      </c>
      <c r="B51" s="6" t="s">
        <v>1356</v>
      </c>
      <c r="C51" s="6" t="s">
        <v>1357</v>
      </c>
      <c r="D51" s="6"/>
      <c r="E51" s="6"/>
      <c r="F51" s="6"/>
      <c r="G51" s="221"/>
      <c r="H51" s="221"/>
      <c r="I51" s="221"/>
      <c r="J51" s="221"/>
      <c r="K51" s="221"/>
      <c r="L51" s="221"/>
      <c r="M51" s="221"/>
      <c r="N51" s="221"/>
      <c r="O51" s="150">
        <v>10.706</v>
      </c>
      <c r="P51" s="150">
        <v>10.706</v>
      </c>
      <c r="Q51" s="150">
        <v>10.706</v>
      </c>
      <c r="R51" s="150">
        <v>10.706</v>
      </c>
      <c r="S51" s="150">
        <v>10.706</v>
      </c>
      <c r="T51" s="150">
        <v>10.706</v>
      </c>
      <c r="U51" s="150">
        <v>11.577</v>
      </c>
      <c r="V51" s="150">
        <v>11.577</v>
      </c>
      <c r="W51" s="150">
        <v>11.577</v>
      </c>
      <c r="X51" s="150">
        <v>11.577</v>
      </c>
      <c r="Y51" s="150">
        <v>11.776999999999999</v>
      </c>
      <c r="Z51" s="150">
        <v>11.776999999999999</v>
      </c>
      <c r="AA51" s="150">
        <v>11.776999999999999</v>
      </c>
      <c r="AB51" s="150">
        <v>11.776999999999999</v>
      </c>
      <c r="AC51" s="150">
        <v>11.776999999999999</v>
      </c>
      <c r="AD51" s="150">
        <v>11.776999999999999</v>
      </c>
      <c r="AE51" s="150">
        <v>11.776999999999999</v>
      </c>
      <c r="AF51" s="150">
        <v>11.776999999999999</v>
      </c>
      <c r="AG51" s="150">
        <v>11.776999999999999</v>
      </c>
      <c r="AH51" s="150">
        <v>11.776999999999999</v>
      </c>
      <c r="AI51" s="150">
        <v>11.776999999999999</v>
      </c>
      <c r="AJ51" s="150">
        <v>11.776999999999999</v>
      </c>
      <c r="AK51" s="150">
        <v>11.776999999999999</v>
      </c>
      <c r="AL51" s="150">
        <v>11.776999999999999</v>
      </c>
      <c r="AM51" s="252"/>
    </row>
    <row r="52" spans="1:39" s="71" customFormat="1" x14ac:dyDescent="0.25">
      <c r="A52" s="70"/>
      <c r="B52" s="70"/>
      <c r="C52" s="70"/>
      <c r="D52" s="70"/>
      <c r="E52" s="70"/>
      <c r="F52" s="70"/>
      <c r="G52" s="265"/>
      <c r="H52" s="265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  <c r="AJ52" s="265"/>
      <c r="AK52" s="265"/>
      <c r="AL52" s="265"/>
      <c r="AM52" s="254"/>
    </row>
    <row r="53" spans="1:39" x14ac:dyDescent="0.25">
      <c r="A53" s="6" t="s">
        <v>1358</v>
      </c>
      <c r="B53" s="6" t="s">
        <v>1359</v>
      </c>
      <c r="C53" s="6" t="s">
        <v>1360</v>
      </c>
      <c r="D53" s="6"/>
      <c r="E53" s="6"/>
      <c r="F53" s="6"/>
      <c r="G53" s="150">
        <v>0</v>
      </c>
      <c r="H53" s="150">
        <v>0</v>
      </c>
      <c r="I53" s="150">
        <v>0</v>
      </c>
      <c r="J53" s="150">
        <v>0</v>
      </c>
      <c r="K53" s="150">
        <v>0</v>
      </c>
      <c r="L53" s="150">
        <v>0</v>
      </c>
      <c r="M53" s="150">
        <v>0</v>
      </c>
      <c r="N53" s="150">
        <v>0</v>
      </c>
      <c r="O53" s="150">
        <v>0</v>
      </c>
      <c r="P53" s="150">
        <v>5.37</v>
      </c>
      <c r="Q53" s="150">
        <v>6.39</v>
      </c>
      <c r="R53" s="150">
        <v>6.39</v>
      </c>
      <c r="S53" s="150">
        <v>6.39</v>
      </c>
      <c r="T53" s="150">
        <v>6.59</v>
      </c>
      <c r="U53" s="150">
        <v>7.38</v>
      </c>
      <c r="V53" s="150">
        <v>7.38</v>
      </c>
      <c r="W53" s="150">
        <v>7.38</v>
      </c>
      <c r="X53" s="150">
        <v>7.7</v>
      </c>
      <c r="Y53" s="150">
        <v>9.75</v>
      </c>
      <c r="Z53" s="150">
        <v>9.75</v>
      </c>
      <c r="AA53" s="150">
        <v>9.75</v>
      </c>
      <c r="AB53" s="150">
        <v>10.08</v>
      </c>
      <c r="AC53" s="150">
        <v>12.13</v>
      </c>
      <c r="AD53" s="150">
        <v>13.28</v>
      </c>
      <c r="AE53" s="150">
        <v>13.28</v>
      </c>
      <c r="AF53" s="150">
        <v>13.28</v>
      </c>
      <c r="AG53" s="150">
        <v>15.58</v>
      </c>
      <c r="AH53" s="150">
        <v>15.58</v>
      </c>
      <c r="AI53" s="150">
        <v>15.58</v>
      </c>
      <c r="AJ53" s="150">
        <v>17.579999999999998</v>
      </c>
      <c r="AK53" s="150">
        <v>17.579999999999998</v>
      </c>
      <c r="AL53" s="150">
        <v>20.61</v>
      </c>
      <c r="AM53" s="252"/>
    </row>
    <row r="54" spans="1:39" s="71" customFormat="1" x14ac:dyDescent="0.25">
      <c r="A54" s="70"/>
      <c r="B54" s="70"/>
      <c r="C54" s="70"/>
      <c r="D54" s="70"/>
      <c r="E54" s="70"/>
      <c r="F54" s="70"/>
      <c r="G54" s="265"/>
      <c r="H54" s="265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  <c r="AJ54" s="265"/>
      <c r="AK54" s="265"/>
      <c r="AL54" s="265"/>
      <c r="AM54" s="254"/>
    </row>
    <row r="55" spans="1:39" x14ac:dyDescent="0.25">
      <c r="A55" s="6" t="s">
        <v>1361</v>
      </c>
      <c r="B55" s="6" t="s">
        <v>1362</v>
      </c>
      <c r="C55" s="6" t="s">
        <v>1363</v>
      </c>
      <c r="D55" s="6"/>
      <c r="E55" s="6"/>
      <c r="F55" s="6"/>
      <c r="G55" s="152">
        <v>1.39</v>
      </c>
      <c r="H55" s="152">
        <v>1.39</v>
      </c>
      <c r="I55" s="152">
        <v>1.39</v>
      </c>
      <c r="J55" s="152">
        <v>1.39</v>
      </c>
      <c r="K55" s="152">
        <v>1.39</v>
      </c>
      <c r="L55" s="152">
        <v>1.39</v>
      </c>
      <c r="M55" s="152">
        <v>1.39</v>
      </c>
      <c r="N55" s="152">
        <v>1.44</v>
      </c>
      <c r="O55" s="152">
        <v>1.44</v>
      </c>
      <c r="P55" s="152">
        <v>1.44</v>
      </c>
      <c r="Q55" s="152">
        <v>1.44</v>
      </c>
      <c r="R55" s="152">
        <v>1.44</v>
      </c>
      <c r="S55" s="152">
        <v>1.44</v>
      </c>
      <c r="T55" s="152">
        <v>1.44</v>
      </c>
      <c r="U55" s="152">
        <v>1.44</v>
      </c>
      <c r="V55" s="152">
        <v>1.44</v>
      </c>
      <c r="W55" s="152">
        <v>1.44</v>
      </c>
      <c r="X55" s="150">
        <v>1.52</v>
      </c>
      <c r="Y55" s="150">
        <v>1.93</v>
      </c>
      <c r="Z55" s="150">
        <v>2.2000000000000002</v>
      </c>
      <c r="AA55" s="150">
        <v>2.2000000000000002</v>
      </c>
      <c r="AB55" s="150">
        <v>2.2000000000000002</v>
      </c>
      <c r="AC55" s="150">
        <v>2.61</v>
      </c>
      <c r="AD55" s="150">
        <v>2.61</v>
      </c>
      <c r="AE55" s="150">
        <v>3.16</v>
      </c>
      <c r="AF55" s="150">
        <v>3.94</v>
      </c>
      <c r="AG55" s="150">
        <v>3.94</v>
      </c>
      <c r="AH55" s="150">
        <v>3.94</v>
      </c>
      <c r="AI55" s="150">
        <v>3.94</v>
      </c>
      <c r="AJ55" s="150">
        <v>3.94</v>
      </c>
      <c r="AK55" s="150">
        <v>4.32</v>
      </c>
      <c r="AL55" s="150">
        <v>4.4800000000000004</v>
      </c>
      <c r="AM55" s="252"/>
    </row>
    <row r="56" spans="1:39" x14ac:dyDescent="0.25">
      <c r="G56" s="155">
        <f>SUM(G2:G55)</f>
        <v>371.24100000000004</v>
      </c>
      <c r="H56" s="155">
        <f t="shared" ref="H56:AM56" si="0">SUM(H2:H55)</f>
        <v>371.24100000000004</v>
      </c>
      <c r="I56" s="155">
        <f t="shared" si="0"/>
        <v>372.61100000000005</v>
      </c>
      <c r="J56" s="155">
        <f t="shared" si="0"/>
        <v>374.84100000000001</v>
      </c>
      <c r="K56" s="155">
        <f t="shared" si="0"/>
        <v>374.84100000000001</v>
      </c>
      <c r="L56" s="155">
        <f t="shared" si="0"/>
        <v>375.44100000000003</v>
      </c>
      <c r="M56" s="155">
        <f t="shared" si="0"/>
        <v>390.64100000000002</v>
      </c>
      <c r="N56" s="155">
        <f t="shared" si="0"/>
        <v>400.69100000000003</v>
      </c>
      <c r="O56" s="155">
        <f t="shared" si="0"/>
        <v>432.98700000000008</v>
      </c>
      <c r="P56" s="155">
        <f t="shared" si="0"/>
        <v>451.50700000000006</v>
      </c>
      <c r="Q56" s="155">
        <f t="shared" si="0"/>
        <v>454.28700000000009</v>
      </c>
      <c r="R56" s="155">
        <f t="shared" si="0"/>
        <v>455.88700000000006</v>
      </c>
      <c r="S56" s="155">
        <f t="shared" si="0"/>
        <v>459.63700000000006</v>
      </c>
      <c r="T56" s="155">
        <f t="shared" si="0"/>
        <v>463.96700000000004</v>
      </c>
      <c r="U56" s="155">
        <f t="shared" si="0"/>
        <v>469.88800000000009</v>
      </c>
      <c r="V56" s="155">
        <f t="shared" si="0"/>
        <v>473.40800000000007</v>
      </c>
      <c r="W56" s="155">
        <f t="shared" si="0"/>
        <v>479.76900000000012</v>
      </c>
      <c r="X56" s="155">
        <f t="shared" si="0"/>
        <v>483.17900000000009</v>
      </c>
      <c r="Y56" s="155">
        <f t="shared" si="0"/>
        <v>494.56900000000007</v>
      </c>
      <c r="Z56" s="155">
        <f t="shared" si="0"/>
        <v>509.399</v>
      </c>
      <c r="AA56" s="155">
        <f t="shared" si="0"/>
        <v>515.26900000000001</v>
      </c>
      <c r="AB56" s="155">
        <f t="shared" si="0"/>
        <v>529.40900000000011</v>
      </c>
      <c r="AC56" s="155">
        <f t="shared" si="0"/>
        <v>536.37900000000013</v>
      </c>
      <c r="AD56" s="155">
        <f t="shared" si="0"/>
        <v>543.40899999999999</v>
      </c>
      <c r="AE56" s="155">
        <f t="shared" si="0"/>
        <v>552.43899999999996</v>
      </c>
      <c r="AF56" s="155">
        <f t="shared" si="0"/>
        <v>560.67899999999997</v>
      </c>
      <c r="AG56" s="155">
        <f t="shared" si="0"/>
        <v>577.57900000000006</v>
      </c>
      <c r="AH56" s="155">
        <f t="shared" si="0"/>
        <v>582.46900000000016</v>
      </c>
      <c r="AI56" s="155">
        <f t="shared" si="0"/>
        <v>637.1690000000001</v>
      </c>
      <c r="AJ56" s="155">
        <f t="shared" si="0"/>
        <v>647.2890000000001</v>
      </c>
      <c r="AK56" s="155">
        <f t="shared" si="0"/>
        <v>653.1690000000001</v>
      </c>
      <c r="AL56" s="155">
        <f t="shared" si="0"/>
        <v>660.94900000000007</v>
      </c>
      <c r="AM56" s="155">
        <f t="shared" si="0"/>
        <v>0</v>
      </c>
    </row>
    <row r="58" spans="1:39" x14ac:dyDescent="0.25">
      <c r="A58" s="38" t="s">
        <v>1834</v>
      </c>
      <c r="B58" s="36" t="s">
        <v>1677</v>
      </c>
    </row>
    <row r="59" spans="1:39" x14ac:dyDescent="0.25">
      <c r="A59" s="49"/>
      <c r="B59" s="36"/>
    </row>
    <row r="60" spans="1:39" x14ac:dyDescent="0.25">
      <c r="A60" s="10" t="s">
        <v>1835</v>
      </c>
      <c r="B60" s="36" t="s">
        <v>1672</v>
      </c>
    </row>
    <row r="61" spans="1:39" x14ac:dyDescent="0.25">
      <c r="A61" s="49"/>
      <c r="B61" s="36"/>
    </row>
    <row r="62" spans="1:39" x14ac:dyDescent="0.25">
      <c r="A62" s="39" t="s">
        <v>1836</v>
      </c>
      <c r="B62" s="36" t="s">
        <v>1673</v>
      </c>
    </row>
  </sheetData>
  <hyperlinks>
    <hyperlink ref="B11" r:id="rId1" xr:uid="{00000000-0004-0000-1300-000000000000}"/>
    <hyperlink ref="B35" r:id="rId2" xr:uid="{00000000-0004-0000-1300-000001000000}"/>
    <hyperlink ref="B37" r:id="rId3" xr:uid="{00000000-0004-0000-1300-000002000000}"/>
    <hyperlink ref="B39" r:id="rId4" xr:uid="{00000000-0004-0000-1300-000003000000}"/>
    <hyperlink ref="B41" r:id="rId5" xr:uid="{00000000-0004-0000-1300-000004000000}"/>
    <hyperlink ref="B43" r:id="rId6" xr:uid="{00000000-0004-0000-1300-000005000000}"/>
    <hyperlink ref="B45" r:id="rId7" xr:uid="{00000000-0004-0000-1300-000006000000}"/>
    <hyperlink ref="B49" r:id="rId8" xr:uid="{00000000-0004-0000-1300-000007000000}"/>
    <hyperlink ref="B55" r:id="rId9" xr:uid="{00000000-0004-0000-1300-000008000000}"/>
    <hyperlink ref="B29" r:id="rId10" xr:uid="{00000000-0004-0000-1300-000009000000}"/>
  </hyperlinks>
  <pageMargins left="0.7" right="0.7" top="0.75" bottom="0.75" header="0.3" footer="0.3"/>
  <pageSetup paperSize="9" orientation="portrait" r:id="rId1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M15"/>
  <sheetViews>
    <sheetView zoomScaleNormal="100" workbookViewId="0">
      <selection activeCell="G2" sqref="G2:AM7"/>
    </sheetView>
  </sheetViews>
  <sheetFormatPr defaultRowHeight="14.25" x14ac:dyDescent="0.25"/>
  <cols>
    <col min="1" max="1" width="45.42578125" customWidth="1"/>
    <col min="2" max="2" width="34.7109375" hidden="1" customWidth="1"/>
    <col min="3" max="4" width="13" hidden="1" customWidth="1"/>
    <col min="5" max="5" width="11.85546875" hidden="1" customWidth="1"/>
    <col min="6" max="6" width="13.7109375" hidden="1" customWidth="1"/>
    <col min="16" max="16" width="9.140625" customWidth="1"/>
  </cols>
  <sheetData>
    <row r="1" spans="1:39" s="71" customFormat="1" ht="17.25" x14ac:dyDescent="0.25">
      <c r="A1" s="76" t="s">
        <v>23</v>
      </c>
      <c r="B1" s="89" t="s">
        <v>65</v>
      </c>
      <c r="C1" s="89" t="str">
        <f>'[2]Primorsko-goranska žup_JLS'!$C$1</f>
        <v>telefon</v>
      </c>
      <c r="D1" s="89" t="s">
        <v>0</v>
      </c>
      <c r="E1" s="89" t="s">
        <v>1</v>
      </c>
      <c r="F1" s="89" t="s">
        <v>2</v>
      </c>
      <c r="G1" s="90" t="s">
        <v>458</v>
      </c>
      <c r="H1" s="90" t="s">
        <v>459</v>
      </c>
      <c r="I1" s="90" t="s">
        <v>460</v>
      </c>
      <c r="J1" s="90" t="s">
        <v>461</v>
      </c>
      <c r="K1" s="90" t="s">
        <v>462</v>
      </c>
      <c r="L1" s="90" t="s">
        <v>463</v>
      </c>
      <c r="M1" s="90" t="s">
        <v>464</v>
      </c>
      <c r="N1" s="90" t="s">
        <v>465</v>
      </c>
      <c r="O1" s="90" t="s">
        <v>466</v>
      </c>
      <c r="P1" s="90" t="s">
        <v>467</v>
      </c>
      <c r="Q1" s="90" t="s">
        <v>468</v>
      </c>
      <c r="R1" s="90" t="s">
        <v>469</v>
      </c>
      <c r="S1" s="90" t="s">
        <v>470</v>
      </c>
      <c r="T1" s="90" t="s">
        <v>471</v>
      </c>
      <c r="U1" s="90" t="s">
        <v>472</v>
      </c>
      <c r="V1" s="90" t="s">
        <v>473</v>
      </c>
      <c r="W1" s="90" t="s">
        <v>474</v>
      </c>
      <c r="X1" s="90" t="s">
        <v>475</v>
      </c>
      <c r="Y1" s="90" t="s">
        <v>476</v>
      </c>
      <c r="Z1" s="90" t="s">
        <v>477</v>
      </c>
      <c r="AA1" s="90" t="s">
        <v>478</v>
      </c>
      <c r="AB1" s="90" t="s">
        <v>479</v>
      </c>
      <c r="AC1" s="90" t="s">
        <v>480</v>
      </c>
      <c r="AD1" s="90" t="s">
        <v>481</v>
      </c>
      <c r="AE1" s="90" t="s">
        <v>482</v>
      </c>
      <c r="AF1" s="90" t="s">
        <v>483</v>
      </c>
      <c r="AG1" s="90" t="s">
        <v>484</v>
      </c>
      <c r="AH1" s="90" t="s">
        <v>485</v>
      </c>
      <c r="AI1" s="90" t="s">
        <v>486</v>
      </c>
      <c r="AJ1" s="90" t="s">
        <v>487</v>
      </c>
      <c r="AK1" s="90" t="s">
        <v>488</v>
      </c>
      <c r="AL1" s="90" t="s">
        <v>489</v>
      </c>
      <c r="AM1" s="90" t="s">
        <v>1686</v>
      </c>
    </row>
    <row r="2" spans="1:39" s="71" customFormat="1" x14ac:dyDescent="0.25">
      <c r="A2" s="91"/>
      <c r="B2" s="70"/>
      <c r="C2" s="70"/>
      <c r="D2" s="70"/>
      <c r="E2" s="70"/>
      <c r="F2" s="70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</row>
    <row r="3" spans="1:39" x14ac:dyDescent="0.25">
      <c r="A3" s="7"/>
      <c r="B3" s="6"/>
      <c r="C3" s="6"/>
      <c r="D3" s="6"/>
      <c r="E3" s="6"/>
      <c r="F3" s="6"/>
      <c r="G3" s="194">
        <f>H3-O13</f>
        <v>2442.300000000002</v>
      </c>
      <c r="H3" s="194">
        <f>I3-O13</f>
        <v>2443.0000000000018</v>
      </c>
      <c r="I3" s="194">
        <f>J3-O13</f>
        <v>2443.7000000000016</v>
      </c>
      <c r="J3" s="194">
        <f>K3-O13</f>
        <v>2444.4000000000015</v>
      </c>
      <c r="K3" s="194">
        <f>L3-O13</f>
        <v>2445.1000000000013</v>
      </c>
      <c r="L3" s="194">
        <f>M3-O13</f>
        <v>2445.8000000000011</v>
      </c>
      <c r="M3" s="194">
        <f>N3-O13</f>
        <v>2446.5000000000009</v>
      </c>
      <c r="N3" s="194">
        <f>O3-O13</f>
        <v>2447.2000000000007</v>
      </c>
      <c r="O3" s="194">
        <f>P3-O13</f>
        <v>2447.9000000000005</v>
      </c>
      <c r="P3" s="194">
        <f>Q3-O13</f>
        <v>2448.6000000000004</v>
      </c>
      <c r="Q3" s="194">
        <f>R3-O13</f>
        <v>2449.3000000000002</v>
      </c>
      <c r="R3" s="50">
        <v>2450</v>
      </c>
      <c r="S3" s="50">
        <v>2451</v>
      </c>
      <c r="T3" s="50">
        <v>2452</v>
      </c>
      <c r="U3" s="50">
        <v>2454</v>
      </c>
      <c r="V3" s="50">
        <v>2455</v>
      </c>
      <c r="W3" s="50">
        <v>2457</v>
      </c>
      <c r="X3" s="50">
        <v>2458</v>
      </c>
      <c r="Y3" s="50">
        <v>2459</v>
      </c>
      <c r="Z3" s="50">
        <v>2461</v>
      </c>
      <c r="AA3" s="50">
        <v>2463</v>
      </c>
      <c r="AB3" s="50">
        <v>2464</v>
      </c>
      <c r="AC3" s="50">
        <v>2466</v>
      </c>
      <c r="AD3" s="50">
        <v>2470</v>
      </c>
      <c r="AE3" s="50">
        <v>2474</v>
      </c>
      <c r="AF3" s="50">
        <v>2477</v>
      </c>
      <c r="AG3" s="50">
        <v>2482</v>
      </c>
      <c r="AH3" s="50">
        <v>2488</v>
      </c>
      <c r="AI3" s="50">
        <v>2491</v>
      </c>
      <c r="AJ3" s="50">
        <v>2496</v>
      </c>
      <c r="AK3" s="50">
        <v>2500</v>
      </c>
      <c r="AL3" s="50">
        <v>2505</v>
      </c>
      <c r="AM3" s="252"/>
    </row>
    <row r="4" spans="1:39" x14ac:dyDescent="0.25">
      <c r="A4" s="7"/>
      <c r="B4" s="6" t="s">
        <v>1674</v>
      </c>
      <c r="C4" s="6"/>
      <c r="D4" s="6"/>
      <c r="E4" s="6"/>
      <c r="F4" s="6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2"/>
    </row>
    <row r="5" spans="1:39" s="71" customFormat="1" x14ac:dyDescent="0.25">
      <c r="A5" s="91"/>
      <c r="B5" s="70"/>
      <c r="C5" s="70"/>
      <c r="D5" s="70"/>
      <c r="E5" s="70"/>
      <c r="F5" s="70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</row>
    <row r="6" spans="1:39" s="71" customFormat="1" x14ac:dyDescent="0.25">
      <c r="A6" s="91"/>
      <c r="B6" s="70"/>
      <c r="C6" s="70"/>
      <c r="D6" s="70"/>
      <c r="E6" s="70"/>
      <c r="F6" s="70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</row>
    <row r="7" spans="1:39" s="71" customFormat="1" x14ac:dyDescent="0.25">
      <c r="A7" s="91"/>
      <c r="B7" s="70"/>
      <c r="C7" s="70"/>
      <c r="D7" s="70"/>
      <c r="E7" s="70"/>
      <c r="F7" s="70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</row>
    <row r="8" spans="1:39" x14ac:dyDescent="0.25">
      <c r="G8" s="17">
        <f>SUM(G2:G7)</f>
        <v>2442.300000000002</v>
      </c>
      <c r="H8" s="17">
        <f t="shared" ref="H8:AL8" si="0">SUM(H2:H7)</f>
        <v>2443.0000000000018</v>
      </c>
      <c r="I8" s="17">
        <f t="shared" si="0"/>
        <v>2443.7000000000016</v>
      </c>
      <c r="J8" s="17">
        <f t="shared" si="0"/>
        <v>2444.4000000000015</v>
      </c>
      <c r="K8" s="17">
        <f t="shared" si="0"/>
        <v>2445.1000000000013</v>
      </c>
      <c r="L8" s="17">
        <f t="shared" si="0"/>
        <v>2445.8000000000011</v>
      </c>
      <c r="M8" s="17">
        <f t="shared" si="0"/>
        <v>2446.5000000000009</v>
      </c>
      <c r="N8" s="17">
        <f t="shared" si="0"/>
        <v>2447.2000000000007</v>
      </c>
      <c r="O8" s="17">
        <f t="shared" si="0"/>
        <v>2447.9000000000005</v>
      </c>
      <c r="P8" s="17">
        <f t="shared" si="0"/>
        <v>2448.6000000000004</v>
      </c>
      <c r="Q8" s="17">
        <f t="shared" si="0"/>
        <v>2449.3000000000002</v>
      </c>
      <c r="R8" s="17">
        <f t="shared" si="0"/>
        <v>2450</v>
      </c>
      <c r="S8" s="17">
        <f t="shared" si="0"/>
        <v>2451</v>
      </c>
      <c r="T8" s="17">
        <f t="shared" si="0"/>
        <v>2452</v>
      </c>
      <c r="U8" s="17">
        <f t="shared" si="0"/>
        <v>2454</v>
      </c>
      <c r="V8" s="17">
        <f t="shared" si="0"/>
        <v>2455</v>
      </c>
      <c r="W8" s="17">
        <f t="shared" si="0"/>
        <v>2457</v>
      </c>
      <c r="X8" s="17">
        <f t="shared" si="0"/>
        <v>2458</v>
      </c>
      <c r="Y8" s="17">
        <f t="shared" si="0"/>
        <v>2459</v>
      </c>
      <c r="Z8" s="17">
        <f t="shared" si="0"/>
        <v>2461</v>
      </c>
      <c r="AA8" s="17">
        <f t="shared" si="0"/>
        <v>2463</v>
      </c>
      <c r="AB8" s="17">
        <f t="shared" si="0"/>
        <v>2464</v>
      </c>
      <c r="AC8" s="17">
        <f t="shared" si="0"/>
        <v>2466</v>
      </c>
      <c r="AD8" s="17">
        <f t="shared" si="0"/>
        <v>2470</v>
      </c>
      <c r="AE8" s="17">
        <f t="shared" si="0"/>
        <v>2474</v>
      </c>
      <c r="AF8" s="17">
        <f t="shared" si="0"/>
        <v>2477</v>
      </c>
      <c r="AG8" s="17">
        <f t="shared" si="0"/>
        <v>2482</v>
      </c>
      <c r="AH8" s="17">
        <f t="shared" si="0"/>
        <v>2488</v>
      </c>
      <c r="AI8" s="17">
        <f t="shared" si="0"/>
        <v>2491</v>
      </c>
      <c r="AJ8" s="17">
        <f t="shared" si="0"/>
        <v>2496</v>
      </c>
      <c r="AK8" s="17">
        <f t="shared" si="0"/>
        <v>2500</v>
      </c>
      <c r="AL8" s="17">
        <f t="shared" si="0"/>
        <v>2505</v>
      </c>
      <c r="AM8" s="17">
        <f>SUM(AM2:AM7)</f>
        <v>0</v>
      </c>
    </row>
    <row r="11" spans="1:39" x14ac:dyDescent="0.25">
      <c r="A11" s="38" t="s">
        <v>1834</v>
      </c>
      <c r="B11" s="36" t="s">
        <v>1677</v>
      </c>
    </row>
    <row r="12" spans="1:39" x14ac:dyDescent="0.25">
      <c r="A12" s="49"/>
      <c r="B12" s="36"/>
    </row>
    <row r="13" spans="1:39" x14ac:dyDescent="0.25">
      <c r="A13" s="10" t="s">
        <v>1835</v>
      </c>
      <c r="B13" s="36" t="s">
        <v>1672</v>
      </c>
      <c r="O13">
        <v>0.7</v>
      </c>
    </row>
    <row r="14" spans="1:39" x14ac:dyDescent="0.25">
      <c r="A14" s="49"/>
      <c r="B14" s="36"/>
    </row>
    <row r="15" spans="1:39" x14ac:dyDescent="0.25">
      <c r="A15" s="39" t="s">
        <v>1836</v>
      </c>
      <c r="B15" s="36" t="s">
        <v>1673</v>
      </c>
    </row>
  </sheetData>
  <hyperlinks>
    <hyperlink ref="B4" r:id="rId1" xr:uid="{00000000-0004-0000-14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76"/>
  <sheetViews>
    <sheetView topLeftCell="A25" zoomScale="70" zoomScaleNormal="70" workbookViewId="0">
      <selection activeCell="A72" sqref="A72:A76"/>
    </sheetView>
  </sheetViews>
  <sheetFormatPr defaultRowHeight="14.25" x14ac:dyDescent="0.25"/>
  <cols>
    <col min="1" max="1" width="37" style="48" customWidth="1"/>
    <col min="2" max="2" width="34.42578125" style="48" hidden="1" customWidth="1"/>
    <col min="3" max="3" width="16.85546875" style="48" hidden="1" customWidth="1"/>
    <col min="4" max="4" width="9.140625" style="48" hidden="1" customWidth="1"/>
    <col min="5" max="5" width="9.85546875" style="48" hidden="1" customWidth="1"/>
    <col min="6" max="6" width="20" style="48" hidden="1" customWidth="1"/>
    <col min="7" max="16384" width="9.140625" style="48"/>
  </cols>
  <sheetData>
    <row r="1" spans="1:39" s="74" customFormat="1" ht="34.5" x14ac:dyDescent="0.25">
      <c r="A1" s="76" t="s">
        <v>4</v>
      </c>
      <c r="B1" s="77" t="s">
        <v>65</v>
      </c>
      <c r="C1" s="81" t="s">
        <v>67</v>
      </c>
      <c r="D1" s="77" t="s">
        <v>0</v>
      </c>
      <c r="E1" s="77" t="s">
        <v>1</v>
      </c>
      <c r="F1" s="77" t="s">
        <v>2</v>
      </c>
      <c r="G1" s="78" t="s">
        <v>458</v>
      </c>
      <c r="H1" s="78" t="s">
        <v>459</v>
      </c>
      <c r="I1" s="78" t="s">
        <v>460</v>
      </c>
      <c r="J1" s="78" t="s">
        <v>461</v>
      </c>
      <c r="K1" s="78" t="s">
        <v>462</v>
      </c>
      <c r="L1" s="78" t="s">
        <v>463</v>
      </c>
      <c r="M1" s="78" t="s">
        <v>464</v>
      </c>
      <c r="N1" s="78" t="s">
        <v>465</v>
      </c>
      <c r="O1" s="78" t="s">
        <v>466</v>
      </c>
      <c r="P1" s="78" t="s">
        <v>467</v>
      </c>
      <c r="Q1" s="78" t="s">
        <v>468</v>
      </c>
      <c r="R1" s="78" t="s">
        <v>469</v>
      </c>
      <c r="S1" s="78" t="s">
        <v>470</v>
      </c>
      <c r="T1" s="78" t="s">
        <v>471</v>
      </c>
      <c r="U1" s="78" t="s">
        <v>472</v>
      </c>
      <c r="V1" s="78" t="s">
        <v>473</v>
      </c>
      <c r="W1" s="78" t="s">
        <v>474</v>
      </c>
      <c r="X1" s="78" t="s">
        <v>475</v>
      </c>
      <c r="Y1" s="78" t="s">
        <v>476</v>
      </c>
      <c r="Z1" s="78" t="s">
        <v>477</v>
      </c>
      <c r="AA1" s="78" t="s">
        <v>478</v>
      </c>
      <c r="AB1" s="78" t="s">
        <v>479</v>
      </c>
      <c r="AC1" s="78" t="s">
        <v>480</v>
      </c>
      <c r="AD1" s="78" t="s">
        <v>481</v>
      </c>
      <c r="AE1" s="78" t="s">
        <v>482</v>
      </c>
      <c r="AF1" s="78" t="s">
        <v>483</v>
      </c>
      <c r="AG1" s="78" t="s">
        <v>484</v>
      </c>
      <c r="AH1" s="78" t="s">
        <v>485</v>
      </c>
      <c r="AI1" s="78" t="s">
        <v>486</v>
      </c>
      <c r="AJ1" s="78" t="s">
        <v>487</v>
      </c>
      <c r="AK1" s="78" t="s">
        <v>488</v>
      </c>
      <c r="AL1" s="78" t="s">
        <v>489</v>
      </c>
      <c r="AM1" s="78" t="s">
        <v>1686</v>
      </c>
    </row>
    <row r="2" spans="1:39" s="74" customFormat="1" x14ac:dyDescent="0.25">
      <c r="A2" s="82"/>
      <c r="B2" s="82"/>
      <c r="C2" s="83"/>
      <c r="D2" s="75"/>
      <c r="E2" s="75"/>
      <c r="F2" s="75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175"/>
      <c r="AM2" s="75"/>
    </row>
    <row r="3" spans="1:39" s="68" customFormat="1" x14ac:dyDescent="0.25">
      <c r="A3" s="65"/>
      <c r="B3" s="65"/>
      <c r="C3" s="66"/>
      <c r="D3" s="67"/>
      <c r="E3" s="67"/>
      <c r="F3" s="6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77"/>
      <c r="AM3" s="182"/>
    </row>
    <row r="4" spans="1:39" s="68" customFormat="1" x14ac:dyDescent="0.25">
      <c r="A4" s="65"/>
      <c r="B4" s="65"/>
      <c r="C4" s="66"/>
      <c r="D4" s="67"/>
      <c r="E4" s="67"/>
      <c r="F4" s="6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77"/>
      <c r="AM4" s="182"/>
    </row>
    <row r="5" spans="1:39" s="68" customFormat="1" x14ac:dyDescent="0.25">
      <c r="A5" s="65"/>
      <c r="B5" s="65"/>
      <c r="C5" s="66"/>
      <c r="D5" s="67"/>
      <c r="E5" s="67"/>
      <c r="F5" s="6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77"/>
      <c r="AM5" s="182"/>
    </row>
    <row r="6" spans="1:39" s="74" customFormat="1" x14ac:dyDescent="0.25">
      <c r="A6" s="82"/>
      <c r="B6" s="82"/>
      <c r="C6" s="83"/>
      <c r="D6" s="75"/>
      <c r="E6" s="75"/>
      <c r="F6" s="75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78"/>
      <c r="AM6" s="184"/>
    </row>
    <row r="7" spans="1:39" x14ac:dyDescent="0.25">
      <c r="A7" s="29" t="s">
        <v>364</v>
      </c>
      <c r="B7" s="29" t="s">
        <v>365</v>
      </c>
      <c r="C7" s="30" t="s">
        <v>366</v>
      </c>
      <c r="D7" s="20"/>
      <c r="E7" s="20"/>
      <c r="F7" s="20"/>
      <c r="G7" s="149"/>
      <c r="H7" s="149"/>
      <c r="I7" s="149"/>
      <c r="J7" s="149"/>
      <c r="K7" s="149"/>
      <c r="L7" s="149"/>
      <c r="M7" s="149"/>
      <c r="N7" s="149"/>
      <c r="O7" s="150" t="s">
        <v>1736</v>
      </c>
      <c r="P7" s="150">
        <v>36</v>
      </c>
      <c r="Q7" s="150" t="s">
        <v>1737</v>
      </c>
      <c r="R7" s="150" t="s">
        <v>1738</v>
      </c>
      <c r="S7" s="150" t="s">
        <v>1739</v>
      </c>
      <c r="T7" s="150" t="s">
        <v>1740</v>
      </c>
      <c r="U7" s="150" t="s">
        <v>1741</v>
      </c>
      <c r="V7" s="150" t="s">
        <v>1742</v>
      </c>
      <c r="W7" s="150" t="s">
        <v>1743</v>
      </c>
      <c r="X7" s="150" t="s">
        <v>1744</v>
      </c>
      <c r="Y7" s="150" t="s">
        <v>1745</v>
      </c>
      <c r="Z7" s="150" t="s">
        <v>1746</v>
      </c>
      <c r="AA7" s="150" t="s">
        <v>1747</v>
      </c>
      <c r="AB7" s="150" t="s">
        <v>1748</v>
      </c>
      <c r="AC7" s="150" t="s">
        <v>1749</v>
      </c>
      <c r="AD7" s="150" t="s">
        <v>1750</v>
      </c>
      <c r="AE7" s="150" t="s">
        <v>1751</v>
      </c>
      <c r="AF7" s="150" t="s">
        <v>1752</v>
      </c>
      <c r="AG7" s="150" t="s">
        <v>1753</v>
      </c>
      <c r="AH7" s="150" t="s">
        <v>1754</v>
      </c>
      <c r="AI7" s="150" t="s">
        <v>1755</v>
      </c>
      <c r="AJ7" s="150" t="s">
        <v>1756</v>
      </c>
      <c r="AK7" s="150" t="s">
        <v>1757</v>
      </c>
      <c r="AL7" s="179" t="s">
        <v>1758</v>
      </c>
      <c r="AM7" s="186"/>
    </row>
    <row r="8" spans="1:39" s="74" customFormat="1" x14ac:dyDescent="0.25">
      <c r="A8" s="82"/>
      <c r="B8" s="82"/>
      <c r="C8" s="83"/>
      <c r="D8" s="75"/>
      <c r="E8" s="75"/>
      <c r="F8" s="75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78"/>
      <c r="AM8" s="184"/>
    </row>
    <row r="9" spans="1:39" x14ac:dyDescent="0.25">
      <c r="A9" s="29" t="s">
        <v>367</v>
      </c>
      <c r="B9" s="29" t="s">
        <v>368</v>
      </c>
      <c r="C9" s="30" t="s">
        <v>369</v>
      </c>
      <c r="D9" s="20"/>
      <c r="E9" s="21"/>
      <c r="F9" s="20"/>
      <c r="G9" s="150">
        <v>0</v>
      </c>
      <c r="H9" s="150">
        <v>0</v>
      </c>
      <c r="I9" s="150">
        <v>0</v>
      </c>
      <c r="J9" s="150">
        <v>0</v>
      </c>
      <c r="K9" s="150">
        <v>0</v>
      </c>
      <c r="L9" s="150">
        <v>0</v>
      </c>
      <c r="M9" s="150">
        <v>1</v>
      </c>
      <c r="N9" s="150">
        <f>M9+2.5</f>
        <v>3.5</v>
      </c>
      <c r="O9" s="150">
        <f>N9+2.3</f>
        <v>5.8</v>
      </c>
      <c r="P9" s="150">
        <f>O9+1.85</f>
        <v>7.65</v>
      </c>
      <c r="Q9" s="150">
        <f>P9+1.2</f>
        <v>8.85</v>
      </c>
      <c r="R9" s="150">
        <f>Q9+2</f>
        <v>10.85</v>
      </c>
      <c r="S9" s="150">
        <f>R9+1.8</f>
        <v>12.65</v>
      </c>
      <c r="T9" s="150">
        <f>S9+1.5</f>
        <v>14.15</v>
      </c>
      <c r="U9" s="150">
        <f>T9+3</f>
        <v>17.149999999999999</v>
      </c>
      <c r="V9" s="150">
        <f>U9+1.45</f>
        <v>18.599999999999998</v>
      </c>
      <c r="W9" s="150">
        <f>V9+1.7</f>
        <v>20.299999999999997</v>
      </c>
      <c r="X9" s="150">
        <f>W9+1.6</f>
        <v>21.9</v>
      </c>
      <c r="Y9" s="150">
        <f>X9+1.3</f>
        <v>23.2</v>
      </c>
      <c r="Z9" s="150">
        <f>Y9+0.65</f>
        <v>23.849999999999998</v>
      </c>
      <c r="AA9" s="150">
        <f>Z9+0.2</f>
        <v>24.049999999999997</v>
      </c>
      <c r="AB9" s="150">
        <f>AA9+0.5</f>
        <v>24.549999999999997</v>
      </c>
      <c r="AC9" s="150">
        <f>AB9+0.65</f>
        <v>25.199999999999996</v>
      </c>
      <c r="AD9" s="150">
        <f>AC9+0.75</f>
        <v>25.949999999999996</v>
      </c>
      <c r="AE9" s="150">
        <f>AD9+1.45</f>
        <v>27.399999999999995</v>
      </c>
      <c r="AF9" s="150">
        <f>AE9+1.3</f>
        <v>28.699999999999996</v>
      </c>
      <c r="AG9" s="150">
        <f>AF9+0.8</f>
        <v>29.499999999999996</v>
      </c>
      <c r="AH9" s="150">
        <f>AG9+1.45</f>
        <v>30.949999999999996</v>
      </c>
      <c r="AI9" s="150">
        <f>AH9+4.83</f>
        <v>35.779999999999994</v>
      </c>
      <c r="AJ9" s="150">
        <f>AI9+4.88</f>
        <v>40.659999999999997</v>
      </c>
      <c r="AK9" s="150">
        <f>AJ9+1.5</f>
        <v>42.16</v>
      </c>
      <c r="AL9" s="179">
        <f>AK9+0.7</f>
        <v>42.86</v>
      </c>
      <c r="AM9" s="186"/>
    </row>
    <row r="10" spans="1:39" s="74" customFormat="1" x14ac:dyDescent="0.25">
      <c r="A10" s="82"/>
      <c r="B10" s="82"/>
      <c r="C10" s="83"/>
      <c r="D10" s="75"/>
      <c r="E10" s="75"/>
      <c r="F10" s="75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78"/>
      <c r="AM10" s="184"/>
    </row>
    <row r="11" spans="1:39" x14ac:dyDescent="0.25">
      <c r="A11" s="29" t="s">
        <v>370</v>
      </c>
      <c r="B11" s="29" t="s">
        <v>371</v>
      </c>
      <c r="C11" s="30" t="s">
        <v>372</v>
      </c>
      <c r="D11" s="20"/>
      <c r="E11" s="20"/>
      <c r="F11" s="20"/>
      <c r="G11" s="149"/>
      <c r="H11" s="149"/>
      <c r="I11" s="149"/>
      <c r="J11" s="149"/>
      <c r="K11" s="149"/>
      <c r="L11" s="150">
        <v>3.8</v>
      </c>
      <c r="M11" s="150">
        <v>4.7</v>
      </c>
      <c r="N11" s="150">
        <v>8.9</v>
      </c>
      <c r="O11" s="150">
        <v>13.9</v>
      </c>
      <c r="P11" s="150">
        <v>16.100000000000001</v>
      </c>
      <c r="Q11" s="150">
        <v>17.600000000000001</v>
      </c>
      <c r="R11" s="150">
        <v>19.5</v>
      </c>
      <c r="S11" s="150">
        <v>21.2</v>
      </c>
      <c r="T11" s="150">
        <v>21.9</v>
      </c>
      <c r="U11" s="150">
        <v>22.8</v>
      </c>
      <c r="V11" s="150">
        <v>23.7</v>
      </c>
      <c r="W11" s="150">
        <v>25.1</v>
      </c>
      <c r="X11" s="150">
        <v>27.9</v>
      </c>
      <c r="Y11" s="150">
        <v>32.299999999999997</v>
      </c>
      <c r="Z11" s="150">
        <v>33</v>
      </c>
      <c r="AA11" s="150">
        <v>34</v>
      </c>
      <c r="AB11" s="150">
        <v>35.200000000000003</v>
      </c>
      <c r="AC11" s="150">
        <v>38.4</v>
      </c>
      <c r="AD11" s="150">
        <v>40.5</v>
      </c>
      <c r="AE11" s="150">
        <v>41.7</v>
      </c>
      <c r="AF11" s="150">
        <v>43.4</v>
      </c>
      <c r="AG11" s="150">
        <v>46</v>
      </c>
      <c r="AH11" s="150">
        <v>48.7</v>
      </c>
      <c r="AI11" s="150">
        <v>53.4</v>
      </c>
      <c r="AJ11" s="150">
        <v>54.8</v>
      </c>
      <c r="AK11" s="150">
        <v>56.9</v>
      </c>
      <c r="AL11" s="179">
        <v>58.4</v>
      </c>
      <c r="AM11" s="186"/>
    </row>
    <row r="12" spans="1:39" s="74" customFormat="1" x14ac:dyDescent="0.25">
      <c r="A12" s="82"/>
      <c r="B12" s="82"/>
      <c r="C12" s="83"/>
      <c r="D12" s="75"/>
      <c r="E12" s="75"/>
      <c r="F12" s="75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78"/>
      <c r="AM12" s="184"/>
    </row>
    <row r="13" spans="1:39" x14ac:dyDescent="0.25">
      <c r="A13" s="29" t="s">
        <v>373</v>
      </c>
      <c r="B13" s="29" t="s">
        <v>374</v>
      </c>
      <c r="C13" s="30" t="s">
        <v>375</v>
      </c>
      <c r="D13" s="20"/>
      <c r="E13" s="21"/>
      <c r="F13" s="20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51">
        <v>65.053399999999996</v>
      </c>
      <c r="AB13" s="151">
        <v>67.710400000000007</v>
      </c>
      <c r="AC13" s="151">
        <v>68.9024</v>
      </c>
      <c r="AD13" s="151">
        <v>70.102400000000003</v>
      </c>
      <c r="AE13" s="151">
        <v>70.102400000000003</v>
      </c>
      <c r="AF13" s="151">
        <v>70.239400000000003</v>
      </c>
      <c r="AG13" s="151">
        <v>70.683899999999994</v>
      </c>
      <c r="AH13" s="151">
        <v>71.116100000000003</v>
      </c>
      <c r="AI13" s="151">
        <v>73.777100000000004</v>
      </c>
      <c r="AJ13" s="151">
        <v>74.731099999999998</v>
      </c>
      <c r="AK13" s="151">
        <v>76.225849999999994</v>
      </c>
      <c r="AL13" s="180">
        <v>77.543850000000006</v>
      </c>
      <c r="AM13" s="186"/>
    </row>
    <row r="14" spans="1:39" s="74" customFormat="1" x14ac:dyDescent="0.25">
      <c r="A14" s="82"/>
      <c r="B14" s="82"/>
      <c r="C14" s="83"/>
      <c r="D14" s="75"/>
      <c r="E14" s="75"/>
      <c r="F14" s="75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78"/>
      <c r="AM14" s="184"/>
    </row>
    <row r="15" spans="1:39" x14ac:dyDescent="0.25">
      <c r="A15" s="29" t="s">
        <v>376</v>
      </c>
      <c r="B15" s="29" t="s">
        <v>377</v>
      </c>
      <c r="C15" s="30" t="s">
        <v>378</v>
      </c>
      <c r="D15" s="20"/>
      <c r="E15" s="20"/>
      <c r="F15" s="20"/>
      <c r="G15" s="150">
        <v>7.96</v>
      </c>
      <c r="H15" s="150">
        <v>11.23</v>
      </c>
      <c r="I15" s="150">
        <v>13.98</v>
      </c>
      <c r="J15" s="150">
        <v>15.68</v>
      </c>
      <c r="K15" s="150">
        <v>18.38</v>
      </c>
      <c r="L15" s="150">
        <v>20.28</v>
      </c>
      <c r="M15" s="150">
        <v>21.67</v>
      </c>
      <c r="N15" s="150">
        <v>23.29</v>
      </c>
      <c r="O15" s="150">
        <v>25.52</v>
      </c>
      <c r="P15" s="150">
        <v>26.57</v>
      </c>
      <c r="Q15" s="150">
        <v>28.05</v>
      </c>
      <c r="R15" s="150">
        <v>29.08</v>
      </c>
      <c r="S15" s="150">
        <v>30.78</v>
      </c>
      <c r="T15" s="150">
        <v>32.46</v>
      </c>
      <c r="U15" s="150">
        <v>35.14</v>
      </c>
      <c r="V15" s="150">
        <v>38.47</v>
      </c>
      <c r="W15" s="150">
        <v>40.409999999999997</v>
      </c>
      <c r="X15" s="150">
        <v>40.909999999999997</v>
      </c>
      <c r="Y15" s="150">
        <v>45.56</v>
      </c>
      <c r="Z15" s="150">
        <v>47.34</v>
      </c>
      <c r="AA15" s="150">
        <v>51.84</v>
      </c>
      <c r="AB15" s="150">
        <v>52.52</v>
      </c>
      <c r="AC15" s="150">
        <v>53.64</v>
      </c>
      <c r="AD15" s="150">
        <v>54.02</v>
      </c>
      <c r="AE15" s="150">
        <v>54.47</v>
      </c>
      <c r="AF15" s="150">
        <v>55.67</v>
      </c>
      <c r="AG15" s="150">
        <v>57.94</v>
      </c>
      <c r="AH15" s="150">
        <v>60.02</v>
      </c>
      <c r="AI15" s="150">
        <v>64.02</v>
      </c>
      <c r="AJ15" s="150">
        <v>68.31</v>
      </c>
      <c r="AK15" s="150">
        <v>69.209999999999994</v>
      </c>
      <c r="AL15" s="179">
        <v>72.06</v>
      </c>
      <c r="AM15" s="186"/>
    </row>
    <row r="16" spans="1:39" s="74" customFormat="1" x14ac:dyDescent="0.25">
      <c r="A16" s="82"/>
      <c r="B16" s="82"/>
      <c r="C16" s="83"/>
      <c r="D16" s="75"/>
      <c r="E16" s="75"/>
      <c r="F16" s="75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78"/>
      <c r="AM16" s="184"/>
    </row>
    <row r="17" spans="1:39" ht="16.5" customHeight="1" x14ac:dyDescent="0.25">
      <c r="A17" s="29" t="s">
        <v>379</v>
      </c>
      <c r="B17" s="29" t="s">
        <v>380</v>
      </c>
      <c r="C17" s="30" t="s">
        <v>1788</v>
      </c>
      <c r="D17" s="20"/>
      <c r="E17" s="20"/>
      <c r="F17" s="20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81"/>
      <c r="AM17" s="186"/>
    </row>
    <row r="18" spans="1:39" s="74" customFormat="1" x14ac:dyDescent="0.25">
      <c r="A18" s="82"/>
      <c r="B18" s="82"/>
      <c r="C18" s="83"/>
      <c r="D18" s="75"/>
      <c r="E18" s="75"/>
      <c r="F18" s="75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78"/>
      <c r="AM18" s="184"/>
    </row>
    <row r="19" spans="1:39" x14ac:dyDescent="0.25">
      <c r="A19" s="29" t="s">
        <v>381</v>
      </c>
      <c r="B19" s="29" t="s">
        <v>382</v>
      </c>
      <c r="C19" s="30" t="s">
        <v>383</v>
      </c>
      <c r="D19" s="20"/>
      <c r="E19" s="20"/>
      <c r="F19" s="20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50">
        <v>8.0500000000000007</v>
      </c>
      <c r="S19" s="150">
        <v>8.0500000000000007</v>
      </c>
      <c r="T19" s="150">
        <v>8.0500000000000007</v>
      </c>
      <c r="U19" s="150">
        <f>R19+1.25</f>
        <v>9.3000000000000007</v>
      </c>
      <c r="V19" s="150">
        <v>9.3000000000000007</v>
      </c>
      <c r="W19" s="150">
        <f>U19+0.31</f>
        <v>9.6100000000000012</v>
      </c>
      <c r="X19" s="150">
        <f>W19+4.5</f>
        <v>14.110000000000001</v>
      </c>
      <c r="Y19" s="150">
        <f>2.21+X19</f>
        <v>16.32</v>
      </c>
      <c r="Z19" s="150">
        <f>2.41+Y19</f>
        <v>18.73</v>
      </c>
      <c r="AA19" s="150">
        <f>1.55+Z19</f>
        <v>20.28</v>
      </c>
      <c r="AB19" s="150">
        <f>6+AA19</f>
        <v>26.28</v>
      </c>
      <c r="AC19" s="150">
        <f>2+AB19</f>
        <v>28.28</v>
      </c>
      <c r="AD19" s="150">
        <v>28.28</v>
      </c>
      <c r="AE19" s="150">
        <v>28.28</v>
      </c>
      <c r="AF19" s="150">
        <v>28.28</v>
      </c>
      <c r="AG19" s="150">
        <v>28.28</v>
      </c>
      <c r="AH19" s="150">
        <v>28.28</v>
      </c>
      <c r="AI19" s="150">
        <f>0.89+AC19</f>
        <v>29.17</v>
      </c>
      <c r="AJ19" s="150">
        <v>29.17</v>
      </c>
      <c r="AK19" s="150">
        <f>0.4+AI19</f>
        <v>29.57</v>
      </c>
      <c r="AL19" s="179">
        <f>0.73+AK19</f>
        <v>30.3</v>
      </c>
      <c r="AM19" s="186"/>
    </row>
    <row r="20" spans="1:39" s="74" customFormat="1" x14ac:dyDescent="0.25">
      <c r="A20" s="82"/>
      <c r="B20" s="82"/>
      <c r="C20" s="83"/>
      <c r="D20" s="75"/>
      <c r="E20" s="75"/>
      <c r="F20" s="75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78"/>
      <c r="AM20" s="184"/>
    </row>
    <row r="21" spans="1:39" x14ac:dyDescent="0.25">
      <c r="A21" s="29" t="s">
        <v>384</v>
      </c>
      <c r="B21" s="29" t="s">
        <v>385</v>
      </c>
      <c r="C21" s="30" t="s">
        <v>386</v>
      </c>
      <c r="D21" s="20"/>
      <c r="E21" s="20"/>
      <c r="F21" s="20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80">
        <v>112</v>
      </c>
      <c r="AM21" s="186"/>
    </row>
    <row r="22" spans="1:39" s="74" customFormat="1" x14ac:dyDescent="0.25">
      <c r="A22" s="82"/>
      <c r="B22" s="82"/>
      <c r="C22" s="83"/>
      <c r="D22" s="75"/>
      <c r="E22" s="75"/>
      <c r="F22" s="75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78"/>
      <c r="AM22" s="184"/>
    </row>
    <row r="23" spans="1:39" x14ac:dyDescent="0.25">
      <c r="A23" s="29" t="s">
        <v>387</v>
      </c>
      <c r="B23" s="29" t="s">
        <v>388</v>
      </c>
      <c r="C23" s="30" t="s">
        <v>389</v>
      </c>
      <c r="D23" s="20"/>
      <c r="E23" s="20"/>
      <c r="F23" s="20"/>
      <c r="G23" s="149"/>
      <c r="H23" s="149"/>
      <c r="I23" s="149"/>
      <c r="J23" s="149"/>
      <c r="K23" s="149"/>
      <c r="L23" s="149"/>
      <c r="M23" s="149"/>
      <c r="N23" s="149"/>
      <c r="O23" s="150">
        <v>15.5</v>
      </c>
      <c r="P23" s="150">
        <v>15.5</v>
      </c>
      <c r="Q23" s="150">
        <v>17.7</v>
      </c>
      <c r="R23" s="150">
        <v>19.95</v>
      </c>
      <c r="S23" s="150">
        <v>19.95</v>
      </c>
      <c r="T23" s="150">
        <v>19.95</v>
      </c>
      <c r="U23" s="150">
        <v>21.24</v>
      </c>
      <c r="V23" s="150">
        <v>26.78</v>
      </c>
      <c r="W23" s="150">
        <v>32.494999999999997</v>
      </c>
      <c r="X23" s="150">
        <v>32.494999999999997</v>
      </c>
      <c r="Y23" s="150">
        <v>35.75</v>
      </c>
      <c r="Z23" s="150">
        <v>35.75</v>
      </c>
      <c r="AA23" s="150">
        <v>36</v>
      </c>
      <c r="AB23" s="150">
        <v>36</v>
      </c>
      <c r="AC23" s="150">
        <v>37.1</v>
      </c>
      <c r="AD23" s="150">
        <v>37.625</v>
      </c>
      <c r="AE23" s="150">
        <v>39.274999999999999</v>
      </c>
      <c r="AF23" s="150">
        <v>39.256999999999998</v>
      </c>
      <c r="AG23" s="150">
        <v>39.9</v>
      </c>
      <c r="AH23" s="150">
        <v>40.325000000000003</v>
      </c>
      <c r="AI23" s="150">
        <v>40.325000000000003</v>
      </c>
      <c r="AJ23" s="150">
        <v>41.215000000000003</v>
      </c>
      <c r="AK23" s="150">
        <v>41.215000000000003</v>
      </c>
      <c r="AL23" s="179">
        <v>41.215000000000003</v>
      </c>
      <c r="AM23" s="186"/>
    </row>
    <row r="24" spans="1:39" s="74" customFormat="1" x14ac:dyDescent="0.25">
      <c r="A24" s="82"/>
      <c r="B24" s="82"/>
      <c r="C24" s="83"/>
      <c r="D24" s="75"/>
      <c r="E24" s="75"/>
      <c r="F24" s="75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78"/>
      <c r="AM24" s="184"/>
    </row>
    <row r="25" spans="1:39" x14ac:dyDescent="0.25">
      <c r="A25" s="29" t="s">
        <v>390</v>
      </c>
      <c r="B25" s="29" t="s">
        <v>391</v>
      </c>
      <c r="C25" s="30" t="s">
        <v>392</v>
      </c>
      <c r="D25" s="20"/>
      <c r="E25" s="20"/>
      <c r="F25" s="20"/>
      <c r="G25" s="150">
        <v>5.91</v>
      </c>
      <c r="H25" s="150">
        <v>6.56</v>
      </c>
      <c r="I25" s="150">
        <v>7.14</v>
      </c>
      <c r="J25" s="150">
        <v>7.84</v>
      </c>
      <c r="K25" s="150">
        <v>8.94</v>
      </c>
      <c r="L25" s="150">
        <v>9.74</v>
      </c>
      <c r="M25" s="150">
        <v>11.04</v>
      </c>
      <c r="N25" s="150">
        <v>12.04</v>
      </c>
      <c r="O25" s="150">
        <v>13.24</v>
      </c>
      <c r="P25" s="150">
        <v>13.92</v>
      </c>
      <c r="Q25" s="150">
        <v>15.12</v>
      </c>
      <c r="R25" s="150">
        <v>16.22</v>
      </c>
      <c r="S25" s="150">
        <v>17.52</v>
      </c>
      <c r="T25" s="150">
        <v>18.72</v>
      </c>
      <c r="U25" s="150">
        <v>19.420000000000002</v>
      </c>
      <c r="V25" s="150">
        <v>20.72</v>
      </c>
      <c r="W25" s="150">
        <v>21.82</v>
      </c>
      <c r="X25" s="150">
        <v>22.52</v>
      </c>
      <c r="Y25" s="150">
        <v>23.82</v>
      </c>
      <c r="Z25" s="150">
        <v>25.22</v>
      </c>
      <c r="AA25" s="150">
        <v>26.32</v>
      </c>
      <c r="AB25" s="150">
        <v>27.3</v>
      </c>
      <c r="AC25" s="150">
        <v>28.55</v>
      </c>
      <c r="AD25" s="150">
        <v>30.15</v>
      </c>
      <c r="AE25" s="150">
        <v>31</v>
      </c>
      <c r="AF25" s="150">
        <v>31.5</v>
      </c>
      <c r="AG25" s="150">
        <v>32.43</v>
      </c>
      <c r="AH25" s="150">
        <v>33.33</v>
      </c>
      <c r="AI25" s="150">
        <v>34.630000000000003</v>
      </c>
      <c r="AJ25" s="150">
        <v>36.130000000000003</v>
      </c>
      <c r="AK25" s="150">
        <v>37.630000000000003</v>
      </c>
      <c r="AL25" s="179">
        <v>39.03</v>
      </c>
      <c r="AM25" s="186"/>
    </row>
    <row r="26" spans="1:39" s="74" customFormat="1" x14ac:dyDescent="0.25">
      <c r="A26" s="82"/>
      <c r="B26" s="82"/>
      <c r="C26" s="83"/>
      <c r="D26" s="75"/>
      <c r="E26" s="75"/>
      <c r="F26" s="75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78"/>
      <c r="AM26" s="184"/>
    </row>
    <row r="27" spans="1:39" x14ac:dyDescent="0.25">
      <c r="A27" s="29" t="s">
        <v>393</v>
      </c>
      <c r="B27" s="29" t="s">
        <v>394</v>
      </c>
      <c r="C27" s="30" t="s">
        <v>395</v>
      </c>
      <c r="D27" s="20"/>
      <c r="E27" s="21"/>
      <c r="F27" s="20"/>
      <c r="G27" s="149"/>
      <c r="H27" s="149"/>
      <c r="I27" s="149"/>
      <c r="J27" s="149"/>
      <c r="K27" s="149"/>
      <c r="L27" s="150">
        <v>1.1499999999999999</v>
      </c>
      <c r="M27" s="150">
        <v>2.5</v>
      </c>
      <c r="N27" s="150">
        <v>6.45</v>
      </c>
      <c r="O27" s="150">
        <v>6.45</v>
      </c>
      <c r="P27" s="150">
        <v>6.45</v>
      </c>
      <c r="Q27" s="150">
        <v>6.45</v>
      </c>
      <c r="R27" s="150">
        <v>7.25</v>
      </c>
      <c r="S27" s="150">
        <v>7.25</v>
      </c>
      <c r="T27" s="150">
        <v>7.25</v>
      </c>
      <c r="U27" s="150">
        <v>9.8879999999999999</v>
      </c>
      <c r="V27" s="150">
        <v>10.048</v>
      </c>
      <c r="W27" s="150">
        <v>10.048</v>
      </c>
      <c r="X27" s="150">
        <v>10.048</v>
      </c>
      <c r="Y27" s="150">
        <v>12.334</v>
      </c>
      <c r="Z27" s="150">
        <v>13.334</v>
      </c>
      <c r="AA27" s="150">
        <v>13.334</v>
      </c>
      <c r="AB27" s="150">
        <v>14.539</v>
      </c>
      <c r="AC27" s="150">
        <v>14.539</v>
      </c>
      <c r="AD27" s="150">
        <v>16.138999999999999</v>
      </c>
      <c r="AE27" s="150">
        <v>17.651</v>
      </c>
      <c r="AF27" s="150">
        <v>19.63</v>
      </c>
      <c r="AG27" s="150">
        <v>21.012</v>
      </c>
      <c r="AH27" s="150">
        <v>22.111999999999998</v>
      </c>
      <c r="AI27" s="150">
        <v>24.219000000000001</v>
      </c>
      <c r="AJ27" s="150">
        <v>24.469000000000001</v>
      </c>
      <c r="AK27" s="150">
        <v>24.469000000000001</v>
      </c>
      <c r="AL27" s="179">
        <v>24.969000000000001</v>
      </c>
      <c r="AM27" s="186"/>
    </row>
    <row r="28" spans="1:39" s="74" customFormat="1" x14ac:dyDescent="0.25">
      <c r="A28" s="82"/>
      <c r="B28" s="82"/>
      <c r="C28" s="83"/>
      <c r="D28" s="75"/>
      <c r="E28" s="75"/>
      <c r="F28" s="75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78"/>
      <c r="AM28" s="184"/>
    </row>
    <row r="29" spans="1:39" x14ac:dyDescent="0.25">
      <c r="A29" s="29" t="s">
        <v>396</v>
      </c>
      <c r="B29" s="29" t="s">
        <v>397</v>
      </c>
      <c r="C29" s="30" t="s">
        <v>398</v>
      </c>
      <c r="D29" s="20"/>
      <c r="E29" s="20"/>
      <c r="F29" s="20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50">
        <v>22</v>
      </c>
      <c r="S29" s="150">
        <v>22</v>
      </c>
      <c r="T29" s="150">
        <v>27</v>
      </c>
      <c r="U29" s="150">
        <v>29</v>
      </c>
      <c r="V29" s="150">
        <v>29</v>
      </c>
      <c r="W29" s="150">
        <v>30</v>
      </c>
      <c r="X29" s="150">
        <v>30</v>
      </c>
      <c r="Y29" s="150">
        <v>30</v>
      </c>
      <c r="Z29" s="150">
        <v>39.700000000000003</v>
      </c>
      <c r="AA29" s="150">
        <v>39.700000000000003</v>
      </c>
      <c r="AB29" s="150">
        <v>39.700000000000003</v>
      </c>
      <c r="AC29" s="150">
        <v>39.700000000000003</v>
      </c>
      <c r="AD29" s="150">
        <v>41.2</v>
      </c>
      <c r="AE29" s="150">
        <v>41.2</v>
      </c>
      <c r="AF29" s="150">
        <v>44</v>
      </c>
      <c r="AG29" s="150">
        <v>44</v>
      </c>
      <c r="AH29" s="150">
        <v>46.3</v>
      </c>
      <c r="AI29" s="150">
        <v>46.3</v>
      </c>
      <c r="AJ29" s="150">
        <v>47</v>
      </c>
      <c r="AK29" s="150">
        <v>47</v>
      </c>
      <c r="AL29" s="179">
        <v>48</v>
      </c>
      <c r="AM29" s="186"/>
    </row>
    <row r="30" spans="1:39" s="74" customFormat="1" x14ac:dyDescent="0.25">
      <c r="A30" s="82"/>
      <c r="B30" s="82"/>
      <c r="C30" s="83"/>
      <c r="D30" s="75"/>
      <c r="E30" s="75"/>
      <c r="F30" s="75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78"/>
      <c r="AM30" s="184"/>
    </row>
    <row r="31" spans="1:39" x14ac:dyDescent="0.25">
      <c r="A31" s="29" t="s">
        <v>399</v>
      </c>
      <c r="B31" s="142" t="s">
        <v>400</v>
      </c>
      <c r="C31" s="30" t="s">
        <v>1789</v>
      </c>
      <c r="D31" s="20"/>
      <c r="E31" s="21"/>
      <c r="F31" s="135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50">
        <v>117.64</v>
      </c>
      <c r="Z31" s="50">
        <v>127.84</v>
      </c>
      <c r="AA31" s="50">
        <v>130.47999999999999</v>
      </c>
      <c r="AB31" s="50">
        <v>137.18</v>
      </c>
      <c r="AC31" s="50">
        <v>138.59</v>
      </c>
      <c r="AD31" s="50">
        <v>140.29</v>
      </c>
      <c r="AE31" s="50">
        <v>143.09</v>
      </c>
      <c r="AF31" s="50">
        <v>146.79</v>
      </c>
      <c r="AG31" s="50">
        <v>149.63</v>
      </c>
      <c r="AH31" s="50">
        <v>151.58000000000001</v>
      </c>
      <c r="AI31" s="50">
        <v>156.37</v>
      </c>
      <c r="AJ31" s="50">
        <v>162.79</v>
      </c>
      <c r="AK31" s="50">
        <v>165.62</v>
      </c>
      <c r="AL31" s="176">
        <v>172</v>
      </c>
      <c r="AM31" s="186"/>
    </row>
    <row r="32" spans="1:39" s="74" customFormat="1" x14ac:dyDescent="0.25">
      <c r="A32" s="82"/>
      <c r="B32" s="82"/>
      <c r="C32" s="83"/>
      <c r="D32" s="75"/>
      <c r="E32" s="75"/>
      <c r="F32" s="75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78"/>
      <c r="AM32" s="184"/>
    </row>
    <row r="33" spans="1:39" x14ac:dyDescent="0.25">
      <c r="A33" s="29" t="s">
        <v>401</v>
      </c>
      <c r="B33" s="29" t="s">
        <v>402</v>
      </c>
      <c r="C33" s="30" t="s">
        <v>403</v>
      </c>
      <c r="D33" s="20"/>
      <c r="E33" s="20"/>
      <c r="F33" s="20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50">
        <v>82.314999999999998</v>
      </c>
      <c r="AH33" s="150">
        <v>82.314999999999998</v>
      </c>
      <c r="AI33" s="150">
        <v>84.915000000000006</v>
      </c>
      <c r="AJ33" s="150">
        <v>87.215000000000003</v>
      </c>
      <c r="AK33" s="150">
        <v>91.314999999999998</v>
      </c>
      <c r="AL33" s="179">
        <v>95</v>
      </c>
      <c r="AM33" s="186"/>
    </row>
    <row r="34" spans="1:39" s="74" customFormat="1" x14ac:dyDescent="0.25">
      <c r="A34" s="82"/>
      <c r="B34" s="82"/>
      <c r="C34" s="83"/>
      <c r="D34" s="75"/>
      <c r="E34" s="75"/>
      <c r="F34" s="75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78"/>
      <c r="AM34" s="184"/>
    </row>
    <row r="35" spans="1:39" x14ac:dyDescent="0.25">
      <c r="A35" s="29" t="s">
        <v>404</v>
      </c>
      <c r="B35" s="29" t="s">
        <v>405</v>
      </c>
      <c r="C35" s="30" t="s">
        <v>406</v>
      </c>
      <c r="D35" s="20"/>
      <c r="E35" s="20"/>
      <c r="F35" s="20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50">
        <v>48.817</v>
      </c>
      <c r="AF35" s="150">
        <v>48.817</v>
      </c>
      <c r="AG35" s="150">
        <v>48.817</v>
      </c>
      <c r="AH35" s="150">
        <v>48.948</v>
      </c>
      <c r="AI35" s="150">
        <v>48.948</v>
      </c>
      <c r="AJ35" s="150">
        <v>52.805999999999997</v>
      </c>
      <c r="AK35" s="150">
        <v>52.805999999999997</v>
      </c>
      <c r="AL35" s="179">
        <v>52.805999999999997</v>
      </c>
      <c r="AM35" s="186"/>
    </row>
    <row r="36" spans="1:39" s="74" customFormat="1" x14ac:dyDescent="0.25">
      <c r="A36" s="82"/>
      <c r="B36" s="82"/>
      <c r="C36" s="83"/>
      <c r="D36" s="75"/>
      <c r="E36" s="75"/>
      <c r="F36" s="75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78"/>
      <c r="AM36" s="184"/>
    </row>
    <row r="37" spans="1:39" x14ac:dyDescent="0.25">
      <c r="A37" s="29" t="s">
        <v>407</v>
      </c>
      <c r="B37" s="29" t="s">
        <v>408</v>
      </c>
      <c r="C37" s="30" t="s">
        <v>409</v>
      </c>
      <c r="D37" s="20"/>
      <c r="E37" s="20"/>
      <c r="F37" s="20"/>
      <c r="G37" s="150">
        <v>27.17</v>
      </c>
      <c r="H37" s="150">
        <v>27.87</v>
      </c>
      <c r="I37" s="150">
        <v>27.87</v>
      </c>
      <c r="J37" s="150">
        <v>27.87</v>
      </c>
      <c r="K37" s="150">
        <v>27.87</v>
      </c>
      <c r="L37" s="150">
        <v>31.22</v>
      </c>
      <c r="M37" s="150">
        <v>31.22</v>
      </c>
      <c r="N37" s="150">
        <v>31.22</v>
      </c>
      <c r="O37" s="150">
        <v>31.22</v>
      </c>
      <c r="P37" s="150">
        <v>31.83</v>
      </c>
      <c r="Q37" s="150">
        <v>31.83</v>
      </c>
      <c r="R37" s="150">
        <v>31.83</v>
      </c>
      <c r="S37" s="150">
        <v>31.83</v>
      </c>
      <c r="T37" s="150">
        <v>32.159999999999997</v>
      </c>
      <c r="U37" s="150">
        <v>32.159999999999997</v>
      </c>
      <c r="V37" s="150">
        <v>32.159999999999997</v>
      </c>
      <c r="W37" s="150">
        <v>36.79</v>
      </c>
      <c r="X37" s="150">
        <v>40.630000000000003</v>
      </c>
      <c r="Y37" s="150">
        <v>40.630000000000003</v>
      </c>
      <c r="Z37" s="150">
        <v>40.630000000000003</v>
      </c>
      <c r="AA37" s="150">
        <v>46.03</v>
      </c>
      <c r="AB37" s="150">
        <v>46.03</v>
      </c>
      <c r="AC37" s="150">
        <v>46.03</v>
      </c>
      <c r="AD37" s="150">
        <v>46.79</v>
      </c>
      <c r="AE37" s="150">
        <v>46.99</v>
      </c>
      <c r="AF37" s="150">
        <v>46.99</v>
      </c>
      <c r="AG37" s="150">
        <v>46.99</v>
      </c>
      <c r="AH37" s="150">
        <v>47.28</v>
      </c>
      <c r="AI37" s="150">
        <v>49.52</v>
      </c>
      <c r="AJ37" s="150">
        <v>49.52</v>
      </c>
      <c r="AK37" s="150">
        <v>49.98</v>
      </c>
      <c r="AL37" s="179">
        <v>50.57</v>
      </c>
      <c r="AM37" s="186"/>
    </row>
    <row r="38" spans="1:39" s="74" customFormat="1" x14ac:dyDescent="0.25">
      <c r="A38" s="82"/>
      <c r="B38" s="82"/>
      <c r="C38" s="83"/>
      <c r="D38" s="75"/>
      <c r="E38" s="75"/>
      <c r="F38" s="75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78"/>
      <c r="AM38" s="184"/>
    </row>
    <row r="39" spans="1:39" x14ac:dyDescent="0.25">
      <c r="A39" s="29" t="s">
        <v>410</v>
      </c>
      <c r="B39" s="29" t="s">
        <v>411</v>
      </c>
      <c r="C39" s="30" t="s">
        <v>412</v>
      </c>
      <c r="D39" s="20"/>
      <c r="E39" s="21"/>
      <c r="F39" s="20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50">
        <v>33.054499999999997</v>
      </c>
      <c r="Z39" s="50">
        <v>30.833500000000001</v>
      </c>
      <c r="AA39" s="50">
        <v>40.7881</v>
      </c>
      <c r="AB39" s="50">
        <v>50.482599999999998</v>
      </c>
      <c r="AC39" s="50">
        <v>51.735999999999997</v>
      </c>
      <c r="AD39" s="50">
        <v>51.735999999999997</v>
      </c>
      <c r="AE39" s="50">
        <v>51.735999999999997</v>
      </c>
      <c r="AF39" s="50">
        <v>51.735999999999997</v>
      </c>
      <c r="AG39" s="50">
        <v>51.735999999999997</v>
      </c>
      <c r="AH39" s="50">
        <v>53.655999999999999</v>
      </c>
      <c r="AI39" s="50">
        <v>54.802</v>
      </c>
      <c r="AJ39" s="50">
        <v>55.851999999999997</v>
      </c>
      <c r="AK39" s="50">
        <v>57.22</v>
      </c>
      <c r="AL39" s="176">
        <v>57.22</v>
      </c>
      <c r="AM39" s="186"/>
    </row>
    <row r="40" spans="1:39" s="74" customFormat="1" x14ac:dyDescent="0.25">
      <c r="A40" s="82"/>
      <c r="B40" s="82"/>
      <c r="C40" s="83"/>
      <c r="D40" s="75"/>
      <c r="E40" s="75"/>
      <c r="F40" s="75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78"/>
      <c r="AM40" s="184"/>
    </row>
    <row r="41" spans="1:39" x14ac:dyDescent="0.25">
      <c r="A41" s="29" t="s">
        <v>413</v>
      </c>
      <c r="B41" s="29" t="s">
        <v>414</v>
      </c>
      <c r="C41" s="30" t="s">
        <v>415</v>
      </c>
      <c r="D41" s="20"/>
      <c r="E41" s="20"/>
      <c r="F41" s="20"/>
      <c r="G41" s="150">
        <v>0.95</v>
      </c>
      <c r="H41" s="150">
        <v>1.827</v>
      </c>
      <c r="I41" s="150">
        <v>2.6269999999999998</v>
      </c>
      <c r="J41" s="150">
        <v>3.3769999999999998</v>
      </c>
      <c r="K41" s="150">
        <v>3.976</v>
      </c>
      <c r="L41" s="150">
        <v>4.9059999999999997</v>
      </c>
      <c r="M41" s="150">
        <v>5.7960000000000003</v>
      </c>
      <c r="N41" s="150">
        <v>6.1710000000000003</v>
      </c>
      <c r="O41" s="150">
        <v>6.6909999999999998</v>
      </c>
      <c r="P41" s="150">
        <v>7.5410000000000004</v>
      </c>
      <c r="Q41" s="150">
        <v>8.2959999999999994</v>
      </c>
      <c r="R41" s="150">
        <v>8.6690000000000005</v>
      </c>
      <c r="S41" s="150">
        <v>9.19</v>
      </c>
      <c r="T41" s="150">
        <v>9.6750000000000007</v>
      </c>
      <c r="U41" s="150">
        <v>10.032999999999999</v>
      </c>
      <c r="V41" s="150">
        <v>10.705</v>
      </c>
      <c r="W41" s="150">
        <v>11.324999999999999</v>
      </c>
      <c r="X41" s="150">
        <v>11.955</v>
      </c>
      <c r="Y41" s="150">
        <v>12.475</v>
      </c>
      <c r="Z41" s="150">
        <v>13.395</v>
      </c>
      <c r="AA41" s="150">
        <v>17.977</v>
      </c>
      <c r="AB41" s="150">
        <v>17.977</v>
      </c>
      <c r="AC41" s="150">
        <v>18.792000000000002</v>
      </c>
      <c r="AD41" s="150">
        <v>24.446999999999999</v>
      </c>
      <c r="AE41" s="150">
        <v>24.896999999999998</v>
      </c>
      <c r="AF41" s="150">
        <v>24.896999999999998</v>
      </c>
      <c r="AG41" s="150">
        <v>26.727</v>
      </c>
      <c r="AH41" s="150">
        <v>26.797000000000001</v>
      </c>
      <c r="AI41" s="150">
        <v>27.681000000000001</v>
      </c>
      <c r="AJ41" s="150">
        <v>28.513000000000002</v>
      </c>
      <c r="AK41" s="150">
        <v>29.183</v>
      </c>
      <c r="AL41" s="179">
        <v>29.295000000000002</v>
      </c>
      <c r="AM41" s="186"/>
    </row>
    <row r="42" spans="1:39" s="74" customFormat="1" x14ac:dyDescent="0.25">
      <c r="A42" s="82"/>
      <c r="B42" s="82"/>
      <c r="C42" s="83"/>
      <c r="D42" s="75"/>
      <c r="E42" s="75"/>
      <c r="F42" s="75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78"/>
      <c r="AM42" s="184"/>
    </row>
    <row r="43" spans="1:39" x14ac:dyDescent="0.25">
      <c r="A43" s="29" t="s">
        <v>416</v>
      </c>
      <c r="B43" s="29" t="s">
        <v>417</v>
      </c>
      <c r="C43" s="30" t="s">
        <v>418</v>
      </c>
      <c r="D43" s="20"/>
      <c r="E43" s="21"/>
      <c r="F43" s="20"/>
      <c r="G43" s="150">
        <v>0</v>
      </c>
      <c r="H43" s="150">
        <v>0</v>
      </c>
      <c r="I43" s="150">
        <v>0</v>
      </c>
      <c r="J43" s="150">
        <v>0</v>
      </c>
      <c r="K43" s="150">
        <v>1</v>
      </c>
      <c r="L43" s="150">
        <v>2</v>
      </c>
      <c r="M43" s="150">
        <v>4</v>
      </c>
      <c r="N43" s="150">
        <v>5</v>
      </c>
      <c r="O43" s="150">
        <v>7</v>
      </c>
      <c r="P43" s="150">
        <v>8</v>
      </c>
      <c r="Q43" s="150">
        <v>9</v>
      </c>
      <c r="R43" s="150">
        <v>10</v>
      </c>
      <c r="S43" s="150">
        <v>11</v>
      </c>
      <c r="T43" s="150">
        <v>11</v>
      </c>
      <c r="U43" s="150">
        <v>11</v>
      </c>
      <c r="V43" s="150">
        <v>21</v>
      </c>
      <c r="W43" s="150">
        <v>22</v>
      </c>
      <c r="X43" s="150">
        <v>31</v>
      </c>
      <c r="Y43" s="150">
        <v>37</v>
      </c>
      <c r="Z43" s="150">
        <v>40</v>
      </c>
      <c r="AA43" s="150">
        <v>45</v>
      </c>
      <c r="AB43" s="150">
        <v>46</v>
      </c>
      <c r="AC43" s="150">
        <v>46</v>
      </c>
      <c r="AD43" s="150">
        <v>46</v>
      </c>
      <c r="AE43" s="150">
        <v>46</v>
      </c>
      <c r="AF43" s="150">
        <v>46</v>
      </c>
      <c r="AG43" s="150">
        <v>46</v>
      </c>
      <c r="AH43" s="150">
        <v>50</v>
      </c>
      <c r="AI43" s="150">
        <v>57</v>
      </c>
      <c r="AJ43" s="150">
        <v>61</v>
      </c>
      <c r="AK43" s="150">
        <v>68</v>
      </c>
      <c r="AL43" s="179">
        <v>71</v>
      </c>
      <c r="AM43" s="186"/>
    </row>
    <row r="44" spans="1:39" s="74" customFormat="1" x14ac:dyDescent="0.25">
      <c r="A44" s="82"/>
      <c r="B44" s="82"/>
      <c r="C44" s="83"/>
      <c r="D44" s="75"/>
      <c r="E44" s="75"/>
      <c r="F44" s="75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78"/>
      <c r="AM44" s="184"/>
    </row>
    <row r="45" spans="1:39" x14ac:dyDescent="0.25">
      <c r="A45" s="29" t="s">
        <v>419</v>
      </c>
      <c r="B45" s="29" t="s">
        <v>420</v>
      </c>
      <c r="C45" s="30" t="s">
        <v>421</v>
      </c>
      <c r="D45" s="20"/>
      <c r="E45" s="20"/>
      <c r="F45" s="20"/>
      <c r="G45" s="150">
        <v>0</v>
      </c>
      <c r="H45" s="150">
        <v>0</v>
      </c>
      <c r="I45" s="150">
        <v>0</v>
      </c>
      <c r="J45" s="150">
        <v>0</v>
      </c>
      <c r="K45" s="150">
        <v>0</v>
      </c>
      <c r="L45" s="150">
        <v>0</v>
      </c>
      <c r="M45" s="150">
        <v>0</v>
      </c>
      <c r="N45" s="150">
        <v>0</v>
      </c>
      <c r="O45" s="150">
        <v>0</v>
      </c>
      <c r="P45" s="150">
        <v>0</v>
      </c>
      <c r="Q45" s="150">
        <v>6.12</v>
      </c>
      <c r="R45" s="150">
        <v>6.12</v>
      </c>
      <c r="S45" s="150">
        <v>6.12</v>
      </c>
      <c r="T45" s="150">
        <v>6.12</v>
      </c>
      <c r="U45" s="150">
        <v>10.039999999999999</v>
      </c>
      <c r="V45" s="150">
        <v>16.489999999999998</v>
      </c>
      <c r="W45" s="150">
        <v>20.41</v>
      </c>
      <c r="X45" s="150" t="s">
        <v>1761</v>
      </c>
      <c r="Y45" s="150">
        <v>31.28</v>
      </c>
      <c r="Z45" s="150">
        <v>35.090000000000003</v>
      </c>
      <c r="AA45" s="150">
        <v>38.299999999999997</v>
      </c>
      <c r="AB45" s="150">
        <v>38.299999999999997</v>
      </c>
      <c r="AC45" s="150">
        <v>38.299999999999997</v>
      </c>
      <c r="AD45" s="150">
        <v>38.9</v>
      </c>
      <c r="AE45" s="150">
        <v>38.9</v>
      </c>
      <c r="AF45" s="150">
        <v>38.9</v>
      </c>
      <c r="AG45" s="150">
        <v>38.9</v>
      </c>
      <c r="AH45" s="150">
        <v>39.5</v>
      </c>
      <c r="AI45" s="150">
        <v>40.729999999999997</v>
      </c>
      <c r="AJ45" s="150">
        <v>41.01</v>
      </c>
      <c r="AK45" s="150">
        <v>41.65</v>
      </c>
      <c r="AL45" s="179">
        <v>41.65</v>
      </c>
      <c r="AM45" s="186"/>
    </row>
    <row r="46" spans="1:39" s="74" customFormat="1" x14ac:dyDescent="0.25">
      <c r="A46" s="82"/>
      <c r="B46" s="82"/>
      <c r="C46" s="83"/>
      <c r="D46" s="75"/>
      <c r="E46" s="75"/>
      <c r="F46" s="75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78"/>
      <c r="AM46" s="184"/>
    </row>
    <row r="47" spans="1:39" x14ac:dyDescent="0.25">
      <c r="A47" s="29" t="s">
        <v>422</v>
      </c>
      <c r="B47" s="29" t="s">
        <v>423</v>
      </c>
      <c r="C47" s="30" t="s">
        <v>424</v>
      </c>
      <c r="D47" s="20"/>
      <c r="E47" s="21"/>
      <c r="F47" s="20"/>
      <c r="G47" s="50">
        <v>54.8</v>
      </c>
      <c r="H47" s="50">
        <v>54.8</v>
      </c>
      <c r="I47" s="50">
        <v>54.8</v>
      </c>
      <c r="J47" s="220">
        <v>54.8</v>
      </c>
      <c r="K47" s="50">
        <v>54.8</v>
      </c>
      <c r="L47" s="50">
        <v>61.8</v>
      </c>
      <c r="M47" s="50">
        <v>61.8</v>
      </c>
      <c r="N47" s="50">
        <v>62.5</v>
      </c>
      <c r="O47" s="50">
        <v>62.5</v>
      </c>
      <c r="P47" s="50">
        <v>64.5</v>
      </c>
      <c r="Q47" s="50">
        <v>64.5</v>
      </c>
      <c r="R47" s="50">
        <v>64.5</v>
      </c>
      <c r="S47" s="50">
        <v>64.5</v>
      </c>
      <c r="T47" s="50">
        <v>64.5</v>
      </c>
      <c r="U47" s="50">
        <v>69.5</v>
      </c>
      <c r="V47" s="50">
        <v>69.5</v>
      </c>
      <c r="W47" s="50">
        <v>69.5</v>
      </c>
      <c r="X47" s="50">
        <v>72.5</v>
      </c>
      <c r="Y47" s="50">
        <v>72.5</v>
      </c>
      <c r="Z47" s="50">
        <v>72.5</v>
      </c>
      <c r="AA47" s="50">
        <v>72.900000000000006</v>
      </c>
      <c r="AB47" s="50">
        <v>72.900000000000006</v>
      </c>
      <c r="AC47" s="50">
        <v>72.900000000000006</v>
      </c>
      <c r="AD47" s="50">
        <v>72.8</v>
      </c>
      <c r="AE47" s="50">
        <v>73.7</v>
      </c>
      <c r="AF47" s="50">
        <v>73.7</v>
      </c>
      <c r="AG47" s="50">
        <v>73.7</v>
      </c>
      <c r="AH47" s="50">
        <v>74.2</v>
      </c>
      <c r="AI47" s="50">
        <v>75.2</v>
      </c>
      <c r="AJ47" s="50">
        <v>75.2</v>
      </c>
      <c r="AK47" s="50">
        <v>76.2</v>
      </c>
      <c r="AL47" s="176" t="s">
        <v>1809</v>
      </c>
      <c r="AM47" s="186"/>
    </row>
    <row r="48" spans="1:39" s="74" customFormat="1" x14ac:dyDescent="0.25">
      <c r="A48" s="82"/>
      <c r="B48" s="82"/>
      <c r="C48" s="83"/>
      <c r="D48" s="75"/>
      <c r="E48" s="75"/>
      <c r="F48" s="75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78"/>
      <c r="AM48" s="184"/>
    </row>
    <row r="49" spans="1:39" x14ac:dyDescent="0.25">
      <c r="A49" s="29" t="s">
        <v>425</v>
      </c>
      <c r="B49" s="29" t="s">
        <v>426</v>
      </c>
      <c r="C49" s="30" t="s">
        <v>427</v>
      </c>
      <c r="D49" s="20"/>
      <c r="E49" s="21"/>
      <c r="F49" s="20"/>
      <c r="G49" s="151">
        <v>0</v>
      </c>
      <c r="H49" s="151">
        <v>0</v>
      </c>
      <c r="I49" s="151">
        <v>0</v>
      </c>
      <c r="J49" s="151">
        <v>0</v>
      </c>
      <c r="K49" s="151">
        <v>0</v>
      </c>
      <c r="L49" s="151">
        <v>0</v>
      </c>
      <c r="M49" s="151">
        <v>1.2</v>
      </c>
      <c r="N49" s="151">
        <v>2.9</v>
      </c>
      <c r="O49" s="151">
        <v>5.4</v>
      </c>
      <c r="P49" s="151">
        <v>10.1</v>
      </c>
      <c r="Q49" s="151">
        <v>12.36</v>
      </c>
      <c r="R49" s="151">
        <v>13.44</v>
      </c>
      <c r="S49" s="151">
        <v>13.44</v>
      </c>
      <c r="T49" s="151">
        <v>13.44</v>
      </c>
      <c r="U49" s="151">
        <v>15.91</v>
      </c>
      <c r="V49" s="151">
        <v>17.71</v>
      </c>
      <c r="W49" s="151">
        <v>21.04</v>
      </c>
      <c r="X49" s="151">
        <v>24.87</v>
      </c>
      <c r="Y49" s="151">
        <v>27.17</v>
      </c>
      <c r="Z49" s="151">
        <v>33</v>
      </c>
      <c r="AA49" s="151">
        <v>35.43</v>
      </c>
      <c r="AB49" s="151">
        <v>37.03</v>
      </c>
      <c r="AC49" s="151">
        <v>39.229999999999997</v>
      </c>
      <c r="AD49" s="151">
        <v>41.08</v>
      </c>
      <c r="AE49" s="151">
        <v>44.87</v>
      </c>
      <c r="AF49" s="151">
        <v>47.77</v>
      </c>
      <c r="AG49" s="151">
        <v>52.6</v>
      </c>
      <c r="AH49" s="151">
        <v>58.16</v>
      </c>
      <c r="AI49" s="151">
        <v>67.790000000000006</v>
      </c>
      <c r="AJ49" s="151">
        <v>71.489999999999995</v>
      </c>
      <c r="AK49" s="151">
        <v>77.819999999999993</v>
      </c>
      <c r="AL49" s="180">
        <v>81.67</v>
      </c>
      <c r="AM49" s="186"/>
    </row>
    <row r="50" spans="1:39" s="74" customFormat="1" x14ac:dyDescent="0.25">
      <c r="A50" s="82"/>
      <c r="B50" s="82"/>
      <c r="C50" s="83"/>
      <c r="D50" s="75"/>
      <c r="E50" s="75"/>
      <c r="F50" s="75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78"/>
      <c r="AM50" s="184"/>
    </row>
    <row r="51" spans="1:39" x14ac:dyDescent="0.25">
      <c r="A51" s="29" t="s">
        <v>428</v>
      </c>
      <c r="B51" s="29" t="s">
        <v>429</v>
      </c>
      <c r="C51" s="30" t="s">
        <v>430</v>
      </c>
      <c r="D51" s="20"/>
      <c r="E51" s="21"/>
      <c r="F51" s="20"/>
      <c r="G51" s="150">
        <v>1.35</v>
      </c>
      <c r="H51" s="150">
        <v>1.35</v>
      </c>
      <c r="I51" s="150">
        <v>1.35</v>
      </c>
      <c r="J51" s="150">
        <v>1.35</v>
      </c>
      <c r="K51" s="150">
        <v>1.35</v>
      </c>
      <c r="L51" s="150">
        <v>9.82</v>
      </c>
      <c r="M51" s="150">
        <v>12.65</v>
      </c>
      <c r="N51" s="150">
        <v>12.65</v>
      </c>
      <c r="O51" s="150">
        <v>12.65</v>
      </c>
      <c r="P51" s="150">
        <v>20.440000000000001</v>
      </c>
      <c r="Q51" s="150">
        <v>20.440000000000001</v>
      </c>
      <c r="R51" s="150">
        <v>25.83</v>
      </c>
      <c r="S51" s="150">
        <v>28.36</v>
      </c>
      <c r="T51" s="150">
        <v>28.36</v>
      </c>
      <c r="U51" s="150">
        <v>28.36</v>
      </c>
      <c r="V51" s="150">
        <v>35.770000000000003</v>
      </c>
      <c r="W51" s="150">
        <v>36.04</v>
      </c>
      <c r="X51" s="150">
        <v>37.659999999999997</v>
      </c>
      <c r="Y51" s="150">
        <v>46.21</v>
      </c>
      <c r="Z51" s="150">
        <v>51.63</v>
      </c>
      <c r="AA51" s="150">
        <v>57.06</v>
      </c>
      <c r="AB51" s="150">
        <v>57.06</v>
      </c>
      <c r="AC51" s="150">
        <v>57.06</v>
      </c>
      <c r="AD51" s="150">
        <v>57.06</v>
      </c>
      <c r="AE51" s="150">
        <v>60.6</v>
      </c>
      <c r="AF51" s="150">
        <v>65.400000000000006</v>
      </c>
      <c r="AG51" s="150">
        <v>66.81</v>
      </c>
      <c r="AH51" s="150">
        <v>73.84</v>
      </c>
      <c r="AI51" s="150">
        <v>76.17</v>
      </c>
      <c r="AJ51" s="150">
        <v>79.040000000000006</v>
      </c>
      <c r="AK51" s="150">
        <v>81.62</v>
      </c>
      <c r="AL51" s="179">
        <v>82.99</v>
      </c>
      <c r="AM51" s="186"/>
    </row>
    <row r="52" spans="1:39" s="74" customFormat="1" x14ac:dyDescent="0.25">
      <c r="A52" s="82"/>
      <c r="B52" s="82"/>
      <c r="C52" s="83"/>
      <c r="D52" s="75"/>
      <c r="E52" s="75"/>
      <c r="F52" s="75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78"/>
      <c r="AM52" s="184"/>
    </row>
    <row r="53" spans="1:39" x14ac:dyDescent="0.25">
      <c r="A53" s="29" t="s">
        <v>431</v>
      </c>
      <c r="B53" s="29" t="s">
        <v>432</v>
      </c>
      <c r="C53" s="30" t="s">
        <v>433</v>
      </c>
      <c r="D53" s="20"/>
      <c r="E53" s="21"/>
      <c r="F53" s="20"/>
      <c r="G53" s="150">
        <v>0</v>
      </c>
      <c r="H53" s="150">
        <v>0.30299999999999999</v>
      </c>
      <c r="I53" s="150">
        <v>1.0029999999999999</v>
      </c>
      <c r="J53" s="150">
        <v>2.363</v>
      </c>
      <c r="K53" s="150">
        <v>3.2930000000000001</v>
      </c>
      <c r="L53" s="150">
        <v>3.9750000000000001</v>
      </c>
      <c r="M53" s="150">
        <v>4.8620000000000001</v>
      </c>
      <c r="N53" s="150">
        <v>6.444</v>
      </c>
      <c r="O53" s="150">
        <v>8.2439999999999998</v>
      </c>
      <c r="P53" s="150">
        <v>8.8740000000000006</v>
      </c>
      <c r="Q53" s="150">
        <v>10.874000000000001</v>
      </c>
      <c r="R53" s="150">
        <v>11.603999999999999</v>
      </c>
      <c r="S53" s="150">
        <v>12.183999999999999</v>
      </c>
      <c r="T53" s="150">
        <v>12.784000000000001</v>
      </c>
      <c r="U53" s="150">
        <v>14.284000000000001</v>
      </c>
      <c r="V53" s="150">
        <v>15.31</v>
      </c>
      <c r="W53" s="150">
        <v>16.309999999999999</v>
      </c>
      <c r="X53" s="150">
        <v>17.63</v>
      </c>
      <c r="Y53" s="150">
        <v>19.45</v>
      </c>
      <c r="Z53" s="150">
        <v>21.25</v>
      </c>
      <c r="AA53" s="150">
        <v>23.05</v>
      </c>
      <c r="AB53" s="150">
        <v>25.55</v>
      </c>
      <c r="AC53" s="150">
        <v>26.85</v>
      </c>
      <c r="AD53" s="150">
        <v>28.19</v>
      </c>
      <c r="AE53" s="150">
        <v>30.19</v>
      </c>
      <c r="AF53" s="150">
        <v>34.533999999999999</v>
      </c>
      <c r="AG53" s="150">
        <v>37.533999999999999</v>
      </c>
      <c r="AH53" s="150">
        <v>39.994</v>
      </c>
      <c r="AI53" s="150">
        <v>41.823999999999998</v>
      </c>
      <c r="AJ53" s="150">
        <v>43.804000000000002</v>
      </c>
      <c r="AK53" s="150">
        <v>46.304000000000002</v>
      </c>
      <c r="AL53" s="179">
        <v>49.764000000000003</v>
      </c>
      <c r="AM53" s="186"/>
    </row>
    <row r="54" spans="1:39" s="74" customFormat="1" x14ac:dyDescent="0.25">
      <c r="A54" s="82"/>
      <c r="B54" s="82"/>
      <c r="C54" s="83"/>
      <c r="D54" s="75"/>
      <c r="E54" s="75"/>
      <c r="F54" s="75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78"/>
      <c r="AM54" s="184"/>
    </row>
    <row r="55" spans="1:39" x14ac:dyDescent="0.25">
      <c r="A55" s="29" t="s">
        <v>434</v>
      </c>
      <c r="B55" s="29" t="s">
        <v>435</v>
      </c>
      <c r="C55" s="30" t="s">
        <v>436</v>
      </c>
      <c r="D55" s="20"/>
      <c r="E55" s="20"/>
      <c r="F55" s="20"/>
      <c r="G55" s="152">
        <v>12.505000000000001</v>
      </c>
      <c r="H55" s="152">
        <v>13.225</v>
      </c>
      <c r="I55" s="152">
        <v>13.875</v>
      </c>
      <c r="J55" s="152">
        <v>14.175000000000001</v>
      </c>
      <c r="K55" s="152">
        <v>14.175000000000001</v>
      </c>
      <c r="L55" s="152">
        <v>14.175000000000001</v>
      </c>
      <c r="M55" s="152">
        <v>14.175000000000001</v>
      </c>
      <c r="N55" s="152">
        <v>14.525</v>
      </c>
      <c r="O55" s="150">
        <v>14.725</v>
      </c>
      <c r="P55" s="150">
        <v>15.475</v>
      </c>
      <c r="Q55" s="150">
        <v>15.875</v>
      </c>
      <c r="R55" s="150">
        <v>18.215</v>
      </c>
      <c r="S55" s="150">
        <v>20.795000000000002</v>
      </c>
      <c r="T55" s="150">
        <v>21.765000000000001</v>
      </c>
      <c r="U55" s="150">
        <v>22.234999999999999</v>
      </c>
      <c r="V55" s="150">
        <v>23.035</v>
      </c>
      <c r="W55" s="150">
        <v>25.495000000000001</v>
      </c>
      <c r="X55" s="150">
        <v>28.184999999999999</v>
      </c>
      <c r="Y55" s="150">
        <v>30.53</v>
      </c>
      <c r="Z55" s="150">
        <v>30.53</v>
      </c>
      <c r="AA55" s="150">
        <v>33.165999999999997</v>
      </c>
      <c r="AB55" s="150">
        <v>33.247</v>
      </c>
      <c r="AC55" s="150">
        <v>34.097000000000001</v>
      </c>
      <c r="AD55" s="150">
        <v>34.646000000000001</v>
      </c>
      <c r="AE55" s="150">
        <v>35.735999999999997</v>
      </c>
      <c r="AF55" s="150">
        <v>36.271000000000001</v>
      </c>
      <c r="AG55" s="150">
        <v>37.460999999999999</v>
      </c>
      <c r="AH55" s="150">
        <v>37.845999999999997</v>
      </c>
      <c r="AI55" s="150">
        <v>37.985999999999997</v>
      </c>
      <c r="AJ55" s="150">
        <v>38.295999999999999</v>
      </c>
      <c r="AK55" s="150">
        <v>38.503999999999998</v>
      </c>
      <c r="AL55" s="179">
        <v>38.503999999999998</v>
      </c>
      <c r="AM55" s="186"/>
    </row>
    <row r="56" spans="1:39" s="74" customFormat="1" x14ac:dyDescent="0.25">
      <c r="A56" s="82"/>
      <c r="B56" s="82"/>
      <c r="C56" s="83"/>
      <c r="D56" s="75"/>
      <c r="E56" s="75"/>
      <c r="F56" s="75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78"/>
      <c r="AM56" s="184"/>
    </row>
    <row r="57" spans="1:39" x14ac:dyDescent="0.25">
      <c r="A57" s="29" t="s">
        <v>437</v>
      </c>
      <c r="B57" s="29" t="s">
        <v>438</v>
      </c>
      <c r="C57" s="30" t="s">
        <v>439</v>
      </c>
      <c r="D57" s="20"/>
      <c r="E57" s="20"/>
      <c r="F57" s="20"/>
      <c r="G57" s="150">
        <v>49.991999999999997</v>
      </c>
      <c r="H57" s="150">
        <v>49.991999999999997</v>
      </c>
      <c r="I57" s="150">
        <v>49.991999999999997</v>
      </c>
      <c r="J57" s="150">
        <v>50.661999999999999</v>
      </c>
      <c r="K57" s="150">
        <v>51.212000000000003</v>
      </c>
      <c r="L57" s="150">
        <v>51.911999999999999</v>
      </c>
      <c r="M57" s="150">
        <v>52.462000000000003</v>
      </c>
      <c r="N57" s="150">
        <v>53.161999999999999</v>
      </c>
      <c r="O57" s="150">
        <v>53.661999999999999</v>
      </c>
      <c r="P57" s="150">
        <v>54.552</v>
      </c>
      <c r="Q57" s="150">
        <v>55.152000000000001</v>
      </c>
      <c r="R57" s="150">
        <v>56.042000000000002</v>
      </c>
      <c r="S57" s="150">
        <v>56.042000000000002</v>
      </c>
      <c r="T57" s="150">
        <v>56.731999999999999</v>
      </c>
      <c r="U57" s="150">
        <v>57.182000000000002</v>
      </c>
      <c r="V57" s="150">
        <v>57.661999999999999</v>
      </c>
      <c r="W57" s="150">
        <v>59.012</v>
      </c>
      <c r="X57" s="150">
        <v>59.765999999999998</v>
      </c>
      <c r="Y57" s="150">
        <v>60.966000000000001</v>
      </c>
      <c r="Z57" s="150">
        <v>61.466000000000001</v>
      </c>
      <c r="AA57" s="150">
        <v>62.426000000000002</v>
      </c>
      <c r="AB57" s="150">
        <v>63.826000000000001</v>
      </c>
      <c r="AC57" s="150">
        <v>64.674999999999997</v>
      </c>
      <c r="AD57" s="150">
        <v>65.525999999999996</v>
      </c>
      <c r="AE57" s="150">
        <v>66.381</v>
      </c>
      <c r="AF57" s="150">
        <v>68.081000000000003</v>
      </c>
      <c r="AG57" s="150">
        <v>68.980999999999995</v>
      </c>
      <c r="AH57" s="150">
        <v>69.730999999999995</v>
      </c>
      <c r="AI57" s="150">
        <v>71.206999999999994</v>
      </c>
      <c r="AJ57" s="150">
        <v>72.412000000000006</v>
      </c>
      <c r="AK57" s="150">
        <v>73.412000000000006</v>
      </c>
      <c r="AL57" s="179">
        <v>74.652000000000001</v>
      </c>
      <c r="AM57" s="186"/>
    </row>
    <row r="58" spans="1:39" s="74" customFormat="1" x14ac:dyDescent="0.25">
      <c r="A58" s="82"/>
      <c r="B58" s="82"/>
      <c r="C58" s="83"/>
      <c r="D58" s="75"/>
      <c r="E58" s="75"/>
      <c r="F58" s="75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78"/>
      <c r="AM58" s="184"/>
    </row>
    <row r="59" spans="1:39" x14ac:dyDescent="0.25">
      <c r="A59" s="29" t="s">
        <v>440</v>
      </c>
      <c r="B59" s="29" t="s">
        <v>441</v>
      </c>
      <c r="C59" s="30" t="s">
        <v>442</v>
      </c>
      <c r="D59" s="20"/>
      <c r="E59" s="20"/>
      <c r="F59" s="20"/>
      <c r="G59" s="150">
        <v>2</v>
      </c>
      <c r="H59" s="150">
        <v>2</v>
      </c>
      <c r="I59" s="150">
        <v>2.2000000000000002</v>
      </c>
      <c r="J59" s="150">
        <v>2.4</v>
      </c>
      <c r="K59" s="150">
        <v>2.6</v>
      </c>
      <c r="L59" s="150">
        <v>2.7</v>
      </c>
      <c r="M59" s="150">
        <v>3</v>
      </c>
      <c r="N59" s="150">
        <v>3.2</v>
      </c>
      <c r="O59" s="150">
        <v>5.2</v>
      </c>
      <c r="P59" s="150">
        <v>6</v>
      </c>
      <c r="Q59" s="150">
        <v>6.2</v>
      </c>
      <c r="R59" s="150">
        <v>8.1999999999999993</v>
      </c>
      <c r="S59" s="150">
        <v>9.6999999999999993</v>
      </c>
      <c r="T59" s="150">
        <v>10.199999999999999</v>
      </c>
      <c r="U59" s="150">
        <v>13.2</v>
      </c>
      <c r="V59" s="150">
        <v>18.2</v>
      </c>
      <c r="W59" s="150">
        <v>26.2</v>
      </c>
      <c r="X59" s="150">
        <v>26.7</v>
      </c>
      <c r="Y59" s="150">
        <v>30.7</v>
      </c>
      <c r="Z59" s="150">
        <v>35.75</v>
      </c>
      <c r="AA59" s="150">
        <v>42.8</v>
      </c>
      <c r="AB59" s="150">
        <v>47.8</v>
      </c>
      <c r="AC59" s="150">
        <v>50.8</v>
      </c>
      <c r="AD59" s="150">
        <v>52</v>
      </c>
      <c r="AE59" s="150">
        <v>52.5</v>
      </c>
      <c r="AF59" s="150">
        <v>52.6</v>
      </c>
      <c r="AG59" s="150">
        <v>52.7</v>
      </c>
      <c r="AH59" s="150">
        <v>52.9</v>
      </c>
      <c r="AI59" s="150">
        <v>53</v>
      </c>
      <c r="AJ59" s="150">
        <v>53</v>
      </c>
      <c r="AK59" s="150">
        <v>54</v>
      </c>
      <c r="AL59" s="179">
        <v>55</v>
      </c>
      <c r="AM59" s="186"/>
    </row>
    <row r="60" spans="1:39" s="74" customFormat="1" x14ac:dyDescent="0.25">
      <c r="A60" s="82"/>
      <c r="B60" s="82"/>
      <c r="C60" s="83"/>
      <c r="D60" s="75"/>
      <c r="E60" s="75"/>
      <c r="F60" s="75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78"/>
      <c r="AM60" s="184"/>
    </row>
    <row r="61" spans="1:39" x14ac:dyDescent="0.25">
      <c r="A61" s="29" t="s">
        <v>443</v>
      </c>
      <c r="B61" s="29" t="s">
        <v>444</v>
      </c>
      <c r="C61" s="30" t="s">
        <v>445</v>
      </c>
      <c r="D61" s="20"/>
      <c r="E61" s="20"/>
      <c r="F61" s="20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50">
        <v>27</v>
      </c>
      <c r="S61" s="150">
        <v>27</v>
      </c>
      <c r="T61" s="150">
        <v>27.5</v>
      </c>
      <c r="U61" s="150">
        <v>28.6</v>
      </c>
      <c r="V61" s="150">
        <v>28.8</v>
      </c>
      <c r="W61" s="150">
        <v>30.2</v>
      </c>
      <c r="X61" s="150">
        <v>32.200000000000003</v>
      </c>
      <c r="Y61" s="150">
        <v>33.26</v>
      </c>
      <c r="Z61" s="150">
        <v>34.5</v>
      </c>
      <c r="AA61" s="150">
        <v>34.5</v>
      </c>
      <c r="AB61" s="150">
        <v>34.5</v>
      </c>
      <c r="AC61" s="150">
        <v>34.5</v>
      </c>
      <c r="AD61" s="150">
        <v>35.799999999999997</v>
      </c>
      <c r="AE61" s="150">
        <v>36.659999999999997</v>
      </c>
      <c r="AF61" s="150">
        <v>39.159999999999997</v>
      </c>
      <c r="AG61" s="150">
        <v>43.96</v>
      </c>
      <c r="AH61" s="150">
        <v>48.16</v>
      </c>
      <c r="AI61" s="150">
        <v>51.66</v>
      </c>
      <c r="AJ61" s="150">
        <v>54.36</v>
      </c>
      <c r="AK61" s="150">
        <v>58.56</v>
      </c>
      <c r="AL61" s="179">
        <v>62.06</v>
      </c>
      <c r="AM61" s="186"/>
    </row>
    <row r="62" spans="1:39" s="74" customFormat="1" x14ac:dyDescent="0.25">
      <c r="A62" s="82"/>
      <c r="B62" s="82"/>
      <c r="C62" s="83"/>
      <c r="D62" s="75"/>
      <c r="E62" s="75"/>
      <c r="F62" s="75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78"/>
      <c r="AM62" s="184"/>
    </row>
    <row r="63" spans="1:39" x14ac:dyDescent="0.25">
      <c r="A63" s="29" t="s">
        <v>446</v>
      </c>
      <c r="B63" s="29" t="s">
        <v>447</v>
      </c>
      <c r="C63" s="30" t="s">
        <v>448</v>
      </c>
      <c r="D63" s="20"/>
      <c r="E63" s="20"/>
      <c r="F63" s="20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51">
        <v>53.27</v>
      </c>
      <c r="R63" s="151">
        <v>53.55</v>
      </c>
      <c r="S63" s="151">
        <v>53.92</v>
      </c>
      <c r="T63" s="151">
        <v>54.4</v>
      </c>
      <c r="U63" s="151">
        <v>55.1</v>
      </c>
      <c r="V63" s="151">
        <v>55.82</v>
      </c>
      <c r="W63" s="151">
        <v>56.5</v>
      </c>
      <c r="X63" s="151">
        <v>57.37</v>
      </c>
      <c r="Y63" s="151">
        <v>58.88</v>
      </c>
      <c r="Z63" s="151">
        <v>60.38</v>
      </c>
      <c r="AA63" s="151">
        <v>61.88</v>
      </c>
      <c r="AB63" s="151">
        <v>63.55</v>
      </c>
      <c r="AC63" s="151">
        <v>65.06</v>
      </c>
      <c r="AD63" s="151">
        <v>66.599999999999994</v>
      </c>
      <c r="AE63" s="151">
        <v>68.14</v>
      </c>
      <c r="AF63" s="151">
        <v>69.680000000000007</v>
      </c>
      <c r="AG63" s="151">
        <v>78.38</v>
      </c>
      <c r="AH63" s="151">
        <v>87.07</v>
      </c>
      <c r="AI63" s="151">
        <v>88.9</v>
      </c>
      <c r="AJ63" s="151">
        <v>90.72</v>
      </c>
      <c r="AK63" s="151">
        <v>92.49</v>
      </c>
      <c r="AL63" s="180">
        <v>94.12</v>
      </c>
      <c r="AM63" s="186"/>
    </row>
    <row r="64" spans="1:39" s="74" customFormat="1" x14ac:dyDescent="0.25">
      <c r="A64" s="82"/>
      <c r="B64" s="82"/>
      <c r="C64" s="83"/>
      <c r="D64" s="75"/>
      <c r="E64" s="75"/>
      <c r="F64" s="75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78"/>
      <c r="AM64" s="184"/>
    </row>
    <row r="65" spans="1:39" ht="28.5" x14ac:dyDescent="0.25">
      <c r="A65" s="29" t="s">
        <v>449</v>
      </c>
      <c r="B65" s="29" t="s">
        <v>457</v>
      </c>
      <c r="C65" s="30" t="s">
        <v>450</v>
      </c>
      <c r="D65" s="20"/>
      <c r="E65" s="21"/>
      <c r="F65" s="20"/>
      <c r="G65" s="150">
        <v>27.5</v>
      </c>
      <c r="H65" s="150">
        <v>29</v>
      </c>
      <c r="I65" s="150">
        <v>30</v>
      </c>
      <c r="J65" s="150">
        <v>33</v>
      </c>
      <c r="K65" s="150">
        <v>33</v>
      </c>
      <c r="L65" s="150">
        <v>33</v>
      </c>
      <c r="M65" s="150">
        <v>33</v>
      </c>
      <c r="N65" s="150">
        <v>33.5</v>
      </c>
      <c r="O65" s="150">
        <v>35</v>
      </c>
      <c r="P65" s="150">
        <v>35</v>
      </c>
      <c r="Q65" s="150">
        <v>37</v>
      </c>
      <c r="R65" s="150">
        <v>37.5</v>
      </c>
      <c r="S65" s="150">
        <v>37.5</v>
      </c>
      <c r="T65" s="150">
        <v>37.5</v>
      </c>
      <c r="U65" s="150">
        <v>39</v>
      </c>
      <c r="V65" s="150">
        <v>39</v>
      </c>
      <c r="W65" s="150">
        <v>45</v>
      </c>
      <c r="X65" s="150">
        <v>45</v>
      </c>
      <c r="Y65" s="150">
        <v>46</v>
      </c>
      <c r="Z65" s="150">
        <v>50</v>
      </c>
      <c r="AA65" s="150">
        <v>50</v>
      </c>
      <c r="AB65" s="150">
        <v>51</v>
      </c>
      <c r="AC65" s="150">
        <v>51</v>
      </c>
      <c r="AD65" s="150">
        <v>51</v>
      </c>
      <c r="AE65" s="150">
        <v>51</v>
      </c>
      <c r="AF65" s="150">
        <v>51</v>
      </c>
      <c r="AG65" s="150">
        <v>51.5</v>
      </c>
      <c r="AH65" s="150">
        <v>51.5</v>
      </c>
      <c r="AI65" s="150">
        <v>51.5</v>
      </c>
      <c r="AJ65" s="150">
        <v>51.5</v>
      </c>
      <c r="AK65" s="150">
        <v>52</v>
      </c>
      <c r="AL65" s="179">
        <v>52</v>
      </c>
      <c r="AM65" s="186"/>
    </row>
    <row r="66" spans="1:39" s="74" customFormat="1" x14ac:dyDescent="0.25">
      <c r="A66" s="82"/>
      <c r="B66" s="82"/>
      <c r="C66" s="83"/>
      <c r="D66" s="75"/>
      <c r="E66" s="75"/>
      <c r="F66" s="75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78"/>
      <c r="AM66" s="184"/>
    </row>
    <row r="67" spans="1:39" x14ac:dyDescent="0.25">
      <c r="A67" s="29" t="s">
        <v>451</v>
      </c>
      <c r="B67" s="29" t="s">
        <v>452</v>
      </c>
      <c r="C67" s="30" t="s">
        <v>453</v>
      </c>
      <c r="D67" s="20"/>
      <c r="E67" s="20"/>
      <c r="F67" s="20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50">
        <v>38.11</v>
      </c>
      <c r="U67" s="150">
        <v>48.34</v>
      </c>
      <c r="V67" s="150">
        <v>64.86</v>
      </c>
      <c r="W67" s="150">
        <v>64.86</v>
      </c>
      <c r="X67" s="150">
        <v>70.86</v>
      </c>
      <c r="Y67" s="150">
        <v>74.680000000000007</v>
      </c>
      <c r="Z67" s="150">
        <v>74.680000000000007</v>
      </c>
      <c r="AA67" s="150">
        <v>80</v>
      </c>
      <c r="AB67" s="150">
        <v>80</v>
      </c>
      <c r="AC67" s="150">
        <v>80</v>
      </c>
      <c r="AD67" s="150">
        <v>83.12</v>
      </c>
      <c r="AE67" s="150">
        <v>83.12</v>
      </c>
      <c r="AF67" s="150">
        <v>83.12</v>
      </c>
      <c r="AG67" s="150">
        <v>83.12</v>
      </c>
      <c r="AH67" s="150">
        <v>84.82</v>
      </c>
      <c r="AI67" s="150">
        <v>85.07</v>
      </c>
      <c r="AJ67" s="150">
        <v>85.61</v>
      </c>
      <c r="AK67" s="150">
        <v>86.6</v>
      </c>
      <c r="AL67" s="179">
        <v>87.92</v>
      </c>
      <c r="AM67" s="186"/>
    </row>
    <row r="68" spans="1:39" s="74" customFormat="1" x14ac:dyDescent="0.25">
      <c r="A68" s="82"/>
      <c r="B68" s="82"/>
      <c r="C68" s="83"/>
      <c r="D68" s="75"/>
      <c r="E68" s="75"/>
      <c r="F68" s="75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78"/>
      <c r="AM68" s="184"/>
    </row>
    <row r="69" spans="1:39" x14ac:dyDescent="0.25">
      <c r="A69" s="29" t="s">
        <v>454</v>
      </c>
      <c r="B69" s="29" t="s">
        <v>455</v>
      </c>
      <c r="C69" s="30" t="s">
        <v>456</v>
      </c>
      <c r="D69" s="20"/>
      <c r="E69" s="20"/>
      <c r="F69" s="20"/>
      <c r="G69" s="149"/>
      <c r="H69" s="149"/>
      <c r="I69" s="149"/>
      <c r="J69" s="149"/>
      <c r="K69" s="149"/>
      <c r="L69" s="149"/>
      <c r="M69" s="150">
        <v>2.31</v>
      </c>
      <c r="N69" s="150">
        <v>2.31</v>
      </c>
      <c r="O69" s="150">
        <v>3.63</v>
      </c>
      <c r="P69" s="150">
        <v>3.63</v>
      </c>
      <c r="Q69" s="150">
        <v>3.63</v>
      </c>
      <c r="R69" s="150">
        <v>3.63</v>
      </c>
      <c r="S69" s="150">
        <v>3.63</v>
      </c>
      <c r="T69" s="150">
        <v>4.3099999999999996</v>
      </c>
      <c r="U69" s="150">
        <v>9.74</v>
      </c>
      <c r="V69" s="150">
        <v>9.89</v>
      </c>
      <c r="W69" s="150">
        <v>9.89</v>
      </c>
      <c r="X69" s="150">
        <v>9.89</v>
      </c>
      <c r="Y69" s="150">
        <v>9.89</v>
      </c>
      <c r="Z69" s="150">
        <v>16.64</v>
      </c>
      <c r="AA69" s="150">
        <v>16.64</v>
      </c>
      <c r="AB69" s="150">
        <v>17.355</v>
      </c>
      <c r="AC69" s="150">
        <v>17.355</v>
      </c>
      <c r="AD69" s="150">
        <v>18.739999999999998</v>
      </c>
      <c r="AE69" s="150">
        <v>19.574999999999999</v>
      </c>
      <c r="AF69" s="150">
        <v>19.574999999999999</v>
      </c>
      <c r="AG69" s="150">
        <v>19.574999999999999</v>
      </c>
      <c r="AH69" s="150">
        <v>19.574999999999999</v>
      </c>
      <c r="AI69" s="150">
        <v>19.574999999999999</v>
      </c>
      <c r="AJ69" s="150">
        <v>19.574999999999999</v>
      </c>
      <c r="AK69" s="150">
        <v>19.844999999999999</v>
      </c>
      <c r="AL69" s="179">
        <v>19.844999999999999</v>
      </c>
      <c r="AM69" s="186"/>
    </row>
    <row r="70" spans="1:39" x14ac:dyDescent="0.25">
      <c r="G70" s="153">
        <f>SUM(G2:G69)</f>
        <v>190.137</v>
      </c>
      <c r="H70" s="153">
        <f t="shared" ref="H70:AM70" si="0">SUM(H2:H69)</f>
        <v>198.15699999999998</v>
      </c>
      <c r="I70" s="153">
        <f t="shared" si="0"/>
        <v>204.83699999999999</v>
      </c>
      <c r="J70" s="153">
        <f t="shared" si="0"/>
        <v>213.517</v>
      </c>
      <c r="K70" s="153">
        <f t="shared" si="0"/>
        <v>220.59599999999998</v>
      </c>
      <c r="L70" s="153">
        <f t="shared" si="0"/>
        <v>250.47800000000001</v>
      </c>
      <c r="M70" s="153">
        <f t="shared" si="0"/>
        <v>267.38499999999999</v>
      </c>
      <c r="N70" s="153">
        <f t="shared" si="0"/>
        <v>287.762</v>
      </c>
      <c r="O70" s="153">
        <f t="shared" si="0"/>
        <v>326.33199999999999</v>
      </c>
      <c r="P70" s="153">
        <f t="shared" si="0"/>
        <v>388.13200000000006</v>
      </c>
      <c r="Q70" s="153">
        <f t="shared" si="0"/>
        <v>428.31700000000001</v>
      </c>
      <c r="R70" s="153">
        <f t="shared" si="0"/>
        <v>509.03</v>
      </c>
      <c r="S70" s="153">
        <f t="shared" si="0"/>
        <v>524.61099999999999</v>
      </c>
      <c r="T70" s="153">
        <f t="shared" si="0"/>
        <v>578.03599999999994</v>
      </c>
      <c r="U70" s="153">
        <f t="shared" si="0"/>
        <v>628.62200000000007</v>
      </c>
      <c r="V70" s="153">
        <f t="shared" si="0"/>
        <v>692.53</v>
      </c>
      <c r="W70" s="153">
        <f t="shared" si="0"/>
        <v>740.35500000000013</v>
      </c>
      <c r="X70" s="153">
        <f t="shared" si="0"/>
        <v>766.09900000000016</v>
      </c>
      <c r="Y70" s="153">
        <f t="shared" si="0"/>
        <v>1001.5995000000001</v>
      </c>
      <c r="Z70" s="153">
        <f t="shared" si="0"/>
        <v>1067.0385000000001</v>
      </c>
      <c r="AA70" s="153">
        <f t="shared" si="0"/>
        <v>1199.0044999999998</v>
      </c>
      <c r="AB70" s="153">
        <f t="shared" si="0"/>
        <v>1243.5869999999998</v>
      </c>
      <c r="AC70" s="153">
        <f t="shared" si="0"/>
        <v>1267.2864</v>
      </c>
      <c r="AD70" s="153">
        <f t="shared" si="0"/>
        <v>1298.6913999999999</v>
      </c>
      <c r="AE70" s="153">
        <f t="shared" si="0"/>
        <v>1373.9804000000006</v>
      </c>
      <c r="AF70" s="153">
        <f t="shared" si="0"/>
        <v>1405.6974000000002</v>
      </c>
      <c r="AG70" s="153">
        <f t="shared" si="0"/>
        <v>1527.1819000000003</v>
      </c>
      <c r="AH70" s="153">
        <f t="shared" si="0"/>
        <v>1579.0050999999999</v>
      </c>
      <c r="AI70" s="153">
        <f t="shared" si="0"/>
        <v>1641.4691000000005</v>
      </c>
      <c r="AJ70" s="153">
        <f t="shared" si="0"/>
        <v>1690.1981000000001</v>
      </c>
      <c r="AK70" s="153">
        <f t="shared" si="0"/>
        <v>1737.5088499999999</v>
      </c>
      <c r="AL70" s="153">
        <f t="shared" si="0"/>
        <v>1814.4438500000003</v>
      </c>
      <c r="AM70" s="153">
        <f t="shared" si="0"/>
        <v>0</v>
      </c>
    </row>
    <row r="72" spans="1:39" x14ac:dyDescent="0.25">
      <c r="A72" s="38" t="s">
        <v>1834</v>
      </c>
      <c r="B72" s="49" t="s">
        <v>1677</v>
      </c>
    </row>
    <row r="73" spans="1:39" x14ac:dyDescent="0.25">
      <c r="A73" s="49"/>
      <c r="B73" s="49"/>
    </row>
    <row r="74" spans="1:39" x14ac:dyDescent="0.25">
      <c r="A74" s="10" t="s">
        <v>1835</v>
      </c>
      <c r="B74" s="49" t="s">
        <v>1672</v>
      </c>
    </row>
    <row r="75" spans="1:39" x14ac:dyDescent="0.25">
      <c r="A75" s="49"/>
      <c r="B75" s="49"/>
    </row>
    <row r="76" spans="1:39" x14ac:dyDescent="0.25">
      <c r="A76" s="39" t="s">
        <v>1836</v>
      </c>
      <c r="B76" s="49" t="s">
        <v>1673</v>
      </c>
    </row>
  </sheetData>
  <hyperlinks>
    <hyperlink ref="B15" r:id="rId1" xr:uid="{00000000-0004-0000-0200-000000000000}"/>
    <hyperlink ref="B13" r:id="rId2" xr:uid="{00000000-0004-0000-0200-000001000000}"/>
    <hyperlink ref="B11" r:id="rId3" xr:uid="{00000000-0004-0000-0200-000002000000}"/>
    <hyperlink ref="B9" r:id="rId4" xr:uid="{00000000-0004-0000-0200-000003000000}"/>
    <hyperlink ref="B7" r:id="rId5" xr:uid="{00000000-0004-0000-0200-000004000000}"/>
    <hyperlink ref="B17" r:id="rId6" xr:uid="{00000000-0004-0000-0200-000005000000}"/>
    <hyperlink ref="B19" r:id="rId7" xr:uid="{00000000-0004-0000-0200-000006000000}"/>
    <hyperlink ref="B21" r:id="rId8" xr:uid="{00000000-0004-0000-0200-000007000000}"/>
    <hyperlink ref="B23" r:id="rId9" xr:uid="{00000000-0004-0000-0200-000008000000}"/>
    <hyperlink ref="B25" r:id="rId10" xr:uid="{00000000-0004-0000-0200-000009000000}"/>
    <hyperlink ref="B27" r:id="rId11" xr:uid="{00000000-0004-0000-0200-00000A000000}"/>
    <hyperlink ref="B29" r:id="rId12" xr:uid="{00000000-0004-0000-0200-00000B000000}"/>
    <hyperlink ref="B31" r:id="rId13" xr:uid="{00000000-0004-0000-0200-00000C000000}"/>
    <hyperlink ref="B33" r:id="rId14" xr:uid="{00000000-0004-0000-0200-00000D000000}"/>
    <hyperlink ref="B35" r:id="rId15" xr:uid="{00000000-0004-0000-0200-00000E000000}"/>
    <hyperlink ref="B37" r:id="rId16" xr:uid="{00000000-0004-0000-0200-00000F000000}"/>
    <hyperlink ref="B39" r:id="rId17" xr:uid="{00000000-0004-0000-0200-000010000000}"/>
    <hyperlink ref="B41" r:id="rId18" xr:uid="{00000000-0004-0000-0200-000011000000}"/>
    <hyperlink ref="B43" r:id="rId19" xr:uid="{00000000-0004-0000-0200-000012000000}"/>
    <hyperlink ref="B47" r:id="rId20" xr:uid="{00000000-0004-0000-0200-000013000000}"/>
    <hyperlink ref="B49" r:id="rId21" xr:uid="{00000000-0004-0000-0200-000014000000}"/>
    <hyperlink ref="B51" r:id="rId22" xr:uid="{00000000-0004-0000-0200-000015000000}"/>
    <hyperlink ref="B55" r:id="rId23" xr:uid="{00000000-0004-0000-0200-000016000000}"/>
    <hyperlink ref="B61" r:id="rId24" xr:uid="{00000000-0004-0000-0200-000017000000}"/>
    <hyperlink ref="B63" r:id="rId25" xr:uid="{00000000-0004-0000-0200-000018000000}"/>
    <hyperlink ref="B65" r:id="rId26" display="opcina.zagorska.sela@kr.t-com.hr " xr:uid="{00000000-0004-0000-0200-000019000000}"/>
    <hyperlink ref="B67" r:id="rId27" xr:uid="{00000000-0004-0000-0200-00001A000000}"/>
    <hyperlink ref="B69" r:id="rId28" xr:uid="{00000000-0004-0000-0200-00001B000000}"/>
    <hyperlink ref="B45" r:id="rId29" xr:uid="{00000000-0004-0000-0200-00001C000000}"/>
  </hyperlinks>
  <pageMargins left="0.7" right="0.7" top="0.75" bottom="0.75" header="0.3" footer="0.3"/>
  <pageSetup paperSize="9" orientation="portrait" r:id="rId3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51"/>
  <sheetViews>
    <sheetView zoomScale="70" zoomScaleNormal="70" workbookViewId="0">
      <selection activeCell="A47" sqref="A47:A51"/>
    </sheetView>
  </sheetViews>
  <sheetFormatPr defaultRowHeight="14.25" x14ac:dyDescent="0.25"/>
  <cols>
    <col min="1" max="1" width="57.5703125" style="46" customWidth="1"/>
    <col min="2" max="2" width="32.85546875" style="46" hidden="1" customWidth="1"/>
    <col min="3" max="3" width="19.85546875" style="46" hidden="1" customWidth="1"/>
    <col min="4" max="5" width="9.140625" style="46" hidden="1" customWidth="1"/>
    <col min="6" max="6" width="18" style="46" hidden="1" customWidth="1"/>
    <col min="7" max="16384" width="9.140625" style="46"/>
  </cols>
  <sheetData>
    <row r="1" spans="1:39" s="74" customFormat="1" ht="31.5" x14ac:dyDescent="0.25">
      <c r="A1" s="76" t="s">
        <v>5</v>
      </c>
      <c r="B1" s="77" t="s">
        <v>65</v>
      </c>
      <c r="C1" s="81" t="s">
        <v>67</v>
      </c>
      <c r="D1" s="77" t="s">
        <v>0</v>
      </c>
      <c r="E1" s="77" t="s">
        <v>1</v>
      </c>
      <c r="F1" s="77" t="s">
        <v>2</v>
      </c>
      <c r="G1" s="78" t="s">
        <v>458</v>
      </c>
      <c r="H1" s="78" t="s">
        <v>459</v>
      </c>
      <c r="I1" s="78" t="s">
        <v>460</v>
      </c>
      <c r="J1" s="78" t="s">
        <v>461</v>
      </c>
      <c r="K1" s="78" t="s">
        <v>462</v>
      </c>
      <c r="L1" s="78" t="s">
        <v>463</v>
      </c>
      <c r="M1" s="78" t="s">
        <v>464</v>
      </c>
      <c r="N1" s="78" t="s">
        <v>465</v>
      </c>
      <c r="O1" s="78" t="s">
        <v>466</v>
      </c>
      <c r="P1" s="78" t="s">
        <v>467</v>
      </c>
      <c r="Q1" s="78" t="s">
        <v>468</v>
      </c>
      <c r="R1" s="78" t="s">
        <v>469</v>
      </c>
      <c r="S1" s="78" t="s">
        <v>470</v>
      </c>
      <c r="T1" s="78" t="s">
        <v>471</v>
      </c>
      <c r="U1" s="78" t="s">
        <v>472</v>
      </c>
      <c r="V1" s="78" t="s">
        <v>473</v>
      </c>
      <c r="W1" s="78" t="s">
        <v>474</v>
      </c>
      <c r="X1" s="78" t="s">
        <v>475</v>
      </c>
      <c r="Y1" s="78" t="s">
        <v>476</v>
      </c>
      <c r="Z1" s="78" t="s">
        <v>477</v>
      </c>
      <c r="AA1" s="78" t="s">
        <v>478</v>
      </c>
      <c r="AB1" s="78" t="s">
        <v>479</v>
      </c>
      <c r="AC1" s="78" t="s">
        <v>480</v>
      </c>
      <c r="AD1" s="78" t="s">
        <v>481</v>
      </c>
      <c r="AE1" s="78" t="s">
        <v>482</v>
      </c>
      <c r="AF1" s="78" t="s">
        <v>483</v>
      </c>
      <c r="AG1" s="78" t="s">
        <v>484</v>
      </c>
      <c r="AH1" s="78" t="s">
        <v>485</v>
      </c>
      <c r="AI1" s="78" t="s">
        <v>486</v>
      </c>
      <c r="AJ1" s="78" t="s">
        <v>487</v>
      </c>
      <c r="AK1" s="78" t="s">
        <v>488</v>
      </c>
      <c r="AL1" s="78" t="s">
        <v>489</v>
      </c>
      <c r="AM1" s="78" t="s">
        <v>1686</v>
      </c>
    </row>
    <row r="2" spans="1:39" s="74" customFormat="1" x14ac:dyDescent="0.25">
      <c r="A2" s="82"/>
      <c r="B2" s="82"/>
      <c r="C2" s="83"/>
      <c r="D2" s="75"/>
      <c r="E2" s="75"/>
      <c r="F2" s="75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5"/>
      <c r="AM2" s="184"/>
    </row>
    <row r="3" spans="1:39" s="68" customFormat="1" x14ac:dyDescent="0.25">
      <c r="A3" s="65"/>
      <c r="B3" s="65"/>
      <c r="C3" s="66"/>
      <c r="D3" s="67"/>
      <c r="E3" s="67"/>
      <c r="F3" s="6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77"/>
      <c r="AM3" s="182"/>
    </row>
    <row r="4" spans="1:39" s="68" customFormat="1" x14ac:dyDescent="0.25">
      <c r="A4" s="65"/>
      <c r="B4" s="65"/>
      <c r="C4" s="66"/>
      <c r="D4" s="67"/>
      <c r="E4" s="67"/>
      <c r="F4" s="6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77"/>
      <c r="AM4" s="182"/>
    </row>
    <row r="5" spans="1:39" s="68" customFormat="1" x14ac:dyDescent="0.25">
      <c r="A5" s="65"/>
      <c r="B5" s="65"/>
      <c r="C5" s="66"/>
      <c r="D5" s="67"/>
      <c r="E5" s="67"/>
      <c r="F5" s="6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77"/>
      <c r="AM5" s="182"/>
    </row>
    <row r="6" spans="1:39" s="74" customFormat="1" x14ac:dyDescent="0.25">
      <c r="A6" s="82"/>
      <c r="B6" s="82"/>
      <c r="C6" s="83"/>
      <c r="D6" s="75"/>
      <c r="E6" s="75"/>
      <c r="F6" s="75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78"/>
      <c r="AM6" s="184"/>
    </row>
    <row r="7" spans="1:39" x14ac:dyDescent="0.25">
      <c r="A7" s="29" t="s">
        <v>242</v>
      </c>
      <c r="B7" s="29" t="s">
        <v>243</v>
      </c>
      <c r="C7" s="30" t="s">
        <v>244</v>
      </c>
      <c r="D7" s="20"/>
      <c r="E7" s="20"/>
      <c r="F7" s="164"/>
      <c r="G7" s="221"/>
      <c r="H7" s="221"/>
      <c r="I7" s="221"/>
      <c r="J7" s="221"/>
      <c r="K7" s="221"/>
      <c r="L7" s="221"/>
      <c r="M7" s="221"/>
      <c r="N7" s="221"/>
      <c r="O7" s="221"/>
      <c r="P7" s="150">
        <v>2.91</v>
      </c>
      <c r="Q7" s="150">
        <v>2.91</v>
      </c>
      <c r="R7" s="150">
        <v>2.91</v>
      </c>
      <c r="S7" s="150">
        <v>2.91</v>
      </c>
      <c r="T7" s="150">
        <v>2.91</v>
      </c>
      <c r="U7" s="150">
        <v>2.91</v>
      </c>
      <c r="V7" s="150">
        <v>2.91</v>
      </c>
      <c r="W7" s="150">
        <v>2.91</v>
      </c>
      <c r="X7" s="150">
        <v>2.91</v>
      </c>
      <c r="Y7" s="150">
        <v>2.91</v>
      </c>
      <c r="Z7" s="150">
        <v>2.91</v>
      </c>
      <c r="AA7" s="150">
        <v>2.91</v>
      </c>
      <c r="AB7" s="150">
        <v>2.91</v>
      </c>
      <c r="AC7" s="150">
        <v>4.21</v>
      </c>
      <c r="AD7" s="150">
        <v>4.21</v>
      </c>
      <c r="AE7" s="150">
        <v>4.21</v>
      </c>
      <c r="AF7" s="150">
        <v>4.21</v>
      </c>
      <c r="AG7" s="150">
        <v>4.21</v>
      </c>
      <c r="AH7" s="150">
        <v>4.21</v>
      </c>
      <c r="AI7" s="150">
        <v>4.21</v>
      </c>
      <c r="AJ7" s="150">
        <v>4.21</v>
      </c>
      <c r="AK7" s="150">
        <v>4.21</v>
      </c>
      <c r="AL7" s="179">
        <v>4.21</v>
      </c>
      <c r="AM7" s="186"/>
    </row>
    <row r="8" spans="1:39" s="74" customFormat="1" x14ac:dyDescent="0.25">
      <c r="A8" s="82"/>
      <c r="B8" s="82"/>
      <c r="C8" s="83"/>
      <c r="D8" s="75"/>
      <c r="E8" s="75"/>
      <c r="F8" s="75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78"/>
      <c r="AM8" s="184"/>
    </row>
    <row r="9" spans="1:39" x14ac:dyDescent="0.25">
      <c r="A9" s="29" t="s">
        <v>245</v>
      </c>
      <c r="B9" s="29" t="s">
        <v>246</v>
      </c>
      <c r="C9" s="30" t="s">
        <v>247</v>
      </c>
      <c r="D9" s="20"/>
      <c r="E9" s="21"/>
      <c r="F9" s="164"/>
      <c r="G9" s="152">
        <v>13.25</v>
      </c>
      <c r="H9" s="152">
        <v>13.26</v>
      </c>
      <c r="I9" s="152">
        <v>13.27</v>
      </c>
      <c r="J9" s="152">
        <v>13.28</v>
      </c>
      <c r="K9" s="152">
        <v>13.29</v>
      </c>
      <c r="L9" s="152">
        <v>13.3</v>
      </c>
      <c r="M9" s="152">
        <v>13.31</v>
      </c>
      <c r="N9" s="152">
        <v>13.32</v>
      </c>
      <c r="O9" s="152">
        <v>13.33</v>
      </c>
      <c r="P9" s="152">
        <v>13.34</v>
      </c>
      <c r="Q9" s="152">
        <v>13.35</v>
      </c>
      <c r="R9" s="152">
        <v>13.36</v>
      </c>
      <c r="S9" s="152">
        <v>13.37</v>
      </c>
      <c r="T9" s="152">
        <v>13.38</v>
      </c>
      <c r="U9" s="152">
        <v>13.39</v>
      </c>
      <c r="V9" s="152">
        <v>13.4</v>
      </c>
      <c r="W9" s="152">
        <v>13.41</v>
      </c>
      <c r="X9" s="152">
        <v>13.42</v>
      </c>
      <c r="Y9" s="152">
        <v>13.43</v>
      </c>
      <c r="Z9" s="152">
        <v>13.44</v>
      </c>
      <c r="AA9" s="152">
        <v>13.45</v>
      </c>
      <c r="AB9" s="152">
        <v>13.46</v>
      </c>
      <c r="AC9" s="152">
        <v>13.47</v>
      </c>
      <c r="AD9" s="152">
        <v>13.48</v>
      </c>
      <c r="AE9" s="152">
        <v>13.49</v>
      </c>
      <c r="AF9" s="152">
        <v>13.5</v>
      </c>
      <c r="AG9" s="152">
        <v>13.51</v>
      </c>
      <c r="AH9" s="152">
        <v>13.52</v>
      </c>
      <c r="AI9" s="152">
        <v>13.53</v>
      </c>
      <c r="AJ9" s="151">
        <v>13.25</v>
      </c>
      <c r="AK9" s="151">
        <v>13.25</v>
      </c>
      <c r="AL9" s="180">
        <v>13.25</v>
      </c>
      <c r="AM9" s="186"/>
    </row>
    <row r="10" spans="1:39" s="74" customFormat="1" x14ac:dyDescent="0.25">
      <c r="A10" s="82"/>
      <c r="B10" s="82"/>
      <c r="C10" s="83"/>
      <c r="D10" s="75"/>
      <c r="E10" s="75"/>
      <c r="F10" s="75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78"/>
      <c r="AM10" s="184"/>
    </row>
    <row r="11" spans="1:39" x14ac:dyDescent="0.25">
      <c r="A11" s="29" t="s">
        <v>248</v>
      </c>
      <c r="B11" s="29" t="s">
        <v>249</v>
      </c>
      <c r="C11" s="30" t="s">
        <v>250</v>
      </c>
      <c r="D11" s="20"/>
      <c r="E11" s="20"/>
      <c r="F11" s="20"/>
      <c r="G11" s="221"/>
      <c r="H11" s="221"/>
      <c r="I11" s="221"/>
      <c r="J11" s="221"/>
      <c r="K11" s="221"/>
      <c r="L11" s="221"/>
      <c r="M11" s="221"/>
      <c r="N11" s="150">
        <v>30.5</v>
      </c>
      <c r="O11" s="150">
        <v>32</v>
      </c>
      <c r="P11" s="150">
        <v>33.5</v>
      </c>
      <c r="Q11" s="150">
        <v>35</v>
      </c>
      <c r="R11" s="150">
        <v>36.5</v>
      </c>
      <c r="S11" s="150">
        <v>38</v>
      </c>
      <c r="T11" s="150">
        <v>39.5</v>
      </c>
      <c r="U11" s="150">
        <v>41</v>
      </c>
      <c r="V11" s="150">
        <v>42.5</v>
      </c>
      <c r="W11" s="150">
        <v>44</v>
      </c>
      <c r="X11" s="150">
        <v>45.5</v>
      </c>
      <c r="Y11" s="150">
        <v>47</v>
      </c>
      <c r="Z11" s="150">
        <v>48.5</v>
      </c>
      <c r="AA11" s="150">
        <v>50</v>
      </c>
      <c r="AB11" s="150">
        <v>51.5</v>
      </c>
      <c r="AC11" s="150">
        <v>53</v>
      </c>
      <c r="AD11" s="150">
        <v>54.5</v>
      </c>
      <c r="AE11" s="150">
        <v>56</v>
      </c>
      <c r="AF11" s="150">
        <v>58</v>
      </c>
      <c r="AG11" s="150">
        <v>63</v>
      </c>
      <c r="AH11" s="150">
        <v>68</v>
      </c>
      <c r="AI11" s="150">
        <v>75</v>
      </c>
      <c r="AJ11" s="150">
        <v>80</v>
      </c>
      <c r="AK11" s="150">
        <v>81.5</v>
      </c>
      <c r="AL11" s="179">
        <v>83</v>
      </c>
      <c r="AM11" s="186"/>
    </row>
    <row r="12" spans="1:39" s="74" customFormat="1" x14ac:dyDescent="0.25">
      <c r="A12" s="82"/>
      <c r="B12" s="82"/>
      <c r="C12" s="83"/>
      <c r="D12" s="75"/>
      <c r="E12" s="75"/>
      <c r="F12" s="75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78"/>
      <c r="AM12" s="184"/>
    </row>
    <row r="13" spans="1:39" x14ac:dyDescent="0.25">
      <c r="A13" s="29" t="s">
        <v>251</v>
      </c>
      <c r="B13" s="29" t="s">
        <v>252</v>
      </c>
      <c r="C13" s="30" t="s">
        <v>253</v>
      </c>
      <c r="D13" s="20"/>
      <c r="E13" s="20"/>
      <c r="F13" s="20"/>
      <c r="G13" s="222">
        <v>2.6</v>
      </c>
      <c r="H13" s="222">
        <v>2.6</v>
      </c>
      <c r="I13" s="222">
        <v>2.6</v>
      </c>
      <c r="J13" s="222">
        <v>2.6</v>
      </c>
      <c r="K13" s="222">
        <v>2.6</v>
      </c>
      <c r="L13" s="222">
        <v>2.6</v>
      </c>
      <c r="M13" s="222">
        <v>2.6</v>
      </c>
      <c r="N13" s="222">
        <v>2.6</v>
      </c>
      <c r="O13" s="222">
        <v>2.6</v>
      </c>
      <c r="P13" s="222">
        <v>2.6</v>
      </c>
      <c r="Q13" s="222">
        <v>2.6</v>
      </c>
      <c r="R13" s="222">
        <v>2.6</v>
      </c>
      <c r="S13" s="222">
        <v>2.6</v>
      </c>
      <c r="T13" s="222">
        <v>2.6</v>
      </c>
      <c r="U13" s="222">
        <v>2.6</v>
      </c>
      <c r="V13" s="222">
        <v>2.6</v>
      </c>
      <c r="W13" s="222">
        <v>2.6</v>
      </c>
      <c r="X13" s="222">
        <v>2.6</v>
      </c>
      <c r="Y13" s="222">
        <v>2.6</v>
      </c>
      <c r="Z13" s="222">
        <v>2.6</v>
      </c>
      <c r="AA13" s="222">
        <v>2.6</v>
      </c>
      <c r="AB13" s="222">
        <v>2.6</v>
      </c>
      <c r="AC13" s="222">
        <v>2.6</v>
      </c>
      <c r="AD13" s="222">
        <v>2.6</v>
      </c>
      <c r="AE13" s="222">
        <v>2.6</v>
      </c>
      <c r="AF13" s="222">
        <v>2.6</v>
      </c>
      <c r="AG13" s="222">
        <v>2.6</v>
      </c>
      <c r="AH13" s="222">
        <v>2.6</v>
      </c>
      <c r="AI13" s="222">
        <v>2.6</v>
      </c>
      <c r="AJ13" s="222">
        <v>6.04</v>
      </c>
      <c r="AK13" s="222">
        <v>12.1</v>
      </c>
      <c r="AL13" s="223">
        <v>14.9</v>
      </c>
      <c r="AM13" s="186"/>
    </row>
    <row r="14" spans="1:39" s="74" customFormat="1" x14ac:dyDescent="0.25">
      <c r="A14" s="82"/>
      <c r="B14" s="82"/>
      <c r="C14" s="83"/>
      <c r="D14" s="75"/>
      <c r="E14" s="75"/>
      <c r="F14" s="75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78"/>
      <c r="AM14" s="184"/>
    </row>
    <row r="15" spans="1:39" x14ac:dyDescent="0.25">
      <c r="A15" s="29" t="s">
        <v>254</v>
      </c>
      <c r="B15" s="29" t="s">
        <v>255</v>
      </c>
      <c r="C15" s="30" t="s">
        <v>256</v>
      </c>
      <c r="D15" s="20"/>
      <c r="E15" s="20"/>
      <c r="F15" s="20"/>
      <c r="G15" s="150">
        <v>15.5</v>
      </c>
      <c r="H15" s="150">
        <v>15.5</v>
      </c>
      <c r="I15" s="150">
        <v>15.5</v>
      </c>
      <c r="J15" s="150">
        <v>15.5</v>
      </c>
      <c r="K15" s="150">
        <v>15.5</v>
      </c>
      <c r="L15" s="150">
        <v>15.5</v>
      </c>
      <c r="M15" s="150">
        <v>15.5</v>
      </c>
      <c r="N15" s="150">
        <v>15.5</v>
      </c>
      <c r="O15" s="150">
        <v>15.5</v>
      </c>
      <c r="P15" s="150">
        <v>15.5</v>
      </c>
      <c r="Q15" s="150">
        <v>15.5</v>
      </c>
      <c r="R15" s="150">
        <v>15.5</v>
      </c>
      <c r="S15" s="150">
        <v>15.5</v>
      </c>
      <c r="T15" s="150">
        <v>15.5</v>
      </c>
      <c r="U15" s="150">
        <v>15.5</v>
      </c>
      <c r="V15" s="150">
        <v>15.5</v>
      </c>
      <c r="W15" s="150">
        <v>15.5</v>
      </c>
      <c r="X15" s="150">
        <v>15.5</v>
      </c>
      <c r="Y15" s="150">
        <v>15.5</v>
      </c>
      <c r="Z15" s="150">
        <v>15.5</v>
      </c>
      <c r="AA15" s="150">
        <v>15.5</v>
      </c>
      <c r="AB15" s="150">
        <v>16.100000000000001</v>
      </c>
      <c r="AC15" s="150">
        <v>16.100000000000001</v>
      </c>
      <c r="AD15" s="150">
        <v>16.100000000000001</v>
      </c>
      <c r="AE15" s="150">
        <v>16.100000000000001</v>
      </c>
      <c r="AF15" s="150">
        <v>16.100000000000001</v>
      </c>
      <c r="AG15" s="150">
        <v>16.100000000000001</v>
      </c>
      <c r="AH15" s="150">
        <v>16.3</v>
      </c>
      <c r="AI15" s="150">
        <v>16.3</v>
      </c>
      <c r="AJ15" s="150">
        <v>17</v>
      </c>
      <c r="AK15" s="150">
        <v>17</v>
      </c>
      <c r="AL15" s="179">
        <v>18.2</v>
      </c>
      <c r="AM15" s="186"/>
    </row>
    <row r="16" spans="1:39" s="74" customFormat="1" x14ac:dyDescent="0.25">
      <c r="A16" s="82"/>
      <c r="B16" s="82"/>
      <c r="C16" s="83"/>
      <c r="D16" s="75"/>
      <c r="E16" s="75"/>
      <c r="F16" s="75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78"/>
      <c r="AM16" s="184"/>
    </row>
    <row r="17" spans="1:39" x14ac:dyDescent="0.25">
      <c r="A17" s="29" t="s">
        <v>257</v>
      </c>
      <c r="B17" s="29" t="s">
        <v>258</v>
      </c>
      <c r="C17" s="30" t="s">
        <v>259</v>
      </c>
      <c r="D17" s="20"/>
      <c r="E17" s="20"/>
      <c r="F17" s="20"/>
      <c r="G17" s="152">
        <v>25</v>
      </c>
      <c r="H17" s="152">
        <v>25</v>
      </c>
      <c r="I17" s="152">
        <v>25</v>
      </c>
      <c r="J17" s="152">
        <v>25</v>
      </c>
      <c r="K17" s="152">
        <v>25</v>
      </c>
      <c r="L17" s="152">
        <v>25</v>
      </c>
      <c r="M17" s="152">
        <v>25</v>
      </c>
      <c r="N17" s="151">
        <v>25</v>
      </c>
      <c r="O17" s="151">
        <v>25</v>
      </c>
      <c r="P17" s="151">
        <v>25</v>
      </c>
      <c r="Q17" s="151">
        <v>25</v>
      </c>
      <c r="R17" s="151">
        <v>25</v>
      </c>
      <c r="S17" s="151">
        <v>25</v>
      </c>
      <c r="T17" s="151">
        <v>25</v>
      </c>
      <c r="U17" s="151">
        <v>25</v>
      </c>
      <c r="V17" s="151">
        <v>25</v>
      </c>
      <c r="W17" s="151">
        <v>25</v>
      </c>
      <c r="X17" s="151">
        <v>25</v>
      </c>
      <c r="Y17" s="151">
        <v>25</v>
      </c>
      <c r="Z17" s="151">
        <v>25</v>
      </c>
      <c r="AA17" s="151">
        <v>25</v>
      </c>
      <c r="AB17" s="151">
        <v>25</v>
      </c>
      <c r="AC17" s="151">
        <v>25</v>
      </c>
      <c r="AD17" s="151">
        <v>25</v>
      </c>
      <c r="AE17" s="151">
        <v>25</v>
      </c>
      <c r="AF17" s="151">
        <v>25</v>
      </c>
      <c r="AG17" s="151">
        <v>25</v>
      </c>
      <c r="AH17" s="151">
        <v>25</v>
      </c>
      <c r="AI17" s="151">
        <v>25</v>
      </c>
      <c r="AJ17" s="151">
        <v>25</v>
      </c>
      <c r="AK17" s="151">
        <v>25</v>
      </c>
      <c r="AL17" s="180">
        <v>25</v>
      </c>
      <c r="AM17" s="186"/>
    </row>
    <row r="18" spans="1:39" s="74" customFormat="1" x14ac:dyDescent="0.25">
      <c r="A18" s="82"/>
      <c r="B18" s="82"/>
      <c r="C18" s="83"/>
      <c r="D18" s="75"/>
      <c r="E18" s="75"/>
      <c r="F18" s="75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78"/>
      <c r="AM18" s="184"/>
    </row>
    <row r="19" spans="1:39" x14ac:dyDescent="0.25">
      <c r="A19" s="29" t="s">
        <v>260</v>
      </c>
      <c r="B19" s="29" t="s">
        <v>261</v>
      </c>
      <c r="C19" s="30" t="s">
        <v>262</v>
      </c>
      <c r="D19" s="20"/>
      <c r="E19" s="21"/>
      <c r="F19" s="20"/>
      <c r="G19" s="221"/>
      <c r="H19" s="221"/>
      <c r="I19" s="221"/>
      <c r="J19" s="221"/>
      <c r="K19" s="221"/>
      <c r="L19" s="221"/>
      <c r="M19" s="150">
        <v>9.57</v>
      </c>
      <c r="N19" s="150">
        <v>9.57</v>
      </c>
      <c r="O19" s="150">
        <v>9.57</v>
      </c>
      <c r="P19" s="150">
        <v>10.199999999999999</v>
      </c>
      <c r="Q19" s="150">
        <v>10.199999999999999</v>
      </c>
      <c r="R19" s="150">
        <v>10.199999999999999</v>
      </c>
      <c r="S19" s="150">
        <v>10.199999999999999</v>
      </c>
      <c r="T19" s="150">
        <v>10.199999999999999</v>
      </c>
      <c r="U19" s="150">
        <v>14.6</v>
      </c>
      <c r="V19" s="150">
        <v>14.6</v>
      </c>
      <c r="W19" s="150">
        <v>16.59</v>
      </c>
      <c r="X19" s="150">
        <v>16.59</v>
      </c>
      <c r="Y19" s="150">
        <v>17.63</v>
      </c>
      <c r="Z19" s="150">
        <v>17.63</v>
      </c>
      <c r="AA19" s="150">
        <v>17.63</v>
      </c>
      <c r="AB19" s="150">
        <v>17.63</v>
      </c>
      <c r="AC19" s="150">
        <v>18.55</v>
      </c>
      <c r="AD19" s="150">
        <v>19.68</v>
      </c>
      <c r="AE19" s="150">
        <v>20.02</v>
      </c>
      <c r="AF19" s="150">
        <v>21.38</v>
      </c>
      <c r="AG19" s="150">
        <v>21.38</v>
      </c>
      <c r="AH19" s="150">
        <v>21.38</v>
      </c>
      <c r="AI19" s="150">
        <v>21.85</v>
      </c>
      <c r="AJ19" s="150">
        <v>23.44</v>
      </c>
      <c r="AK19" s="150">
        <v>26.89</v>
      </c>
      <c r="AL19" s="179">
        <v>26.89</v>
      </c>
      <c r="AM19" s="186"/>
    </row>
    <row r="20" spans="1:39" s="74" customFormat="1" x14ac:dyDescent="0.25">
      <c r="A20" s="82"/>
      <c r="B20" s="82"/>
      <c r="C20" s="83"/>
      <c r="D20" s="75"/>
      <c r="E20" s="75"/>
      <c r="F20" s="75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78"/>
      <c r="AM20" s="184"/>
    </row>
    <row r="21" spans="1:39" x14ac:dyDescent="0.25">
      <c r="A21" s="29" t="s">
        <v>263</v>
      </c>
      <c r="B21" s="29" t="s">
        <v>264</v>
      </c>
      <c r="C21" s="30" t="s">
        <v>265</v>
      </c>
      <c r="D21" s="20"/>
      <c r="E21" s="21"/>
      <c r="F21" s="20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150">
        <v>137.84</v>
      </c>
      <c r="AA21" s="150">
        <v>144.20500000000001</v>
      </c>
      <c r="AB21" s="150">
        <v>149.685</v>
      </c>
      <c r="AC21" s="150">
        <v>151.815</v>
      </c>
      <c r="AD21" s="150" t="s">
        <v>1687</v>
      </c>
      <c r="AE21" s="150" t="s">
        <v>1688</v>
      </c>
      <c r="AF21" s="150" t="s">
        <v>1689</v>
      </c>
      <c r="AG21" s="150" t="s">
        <v>1690</v>
      </c>
      <c r="AH21" s="150" t="s">
        <v>1691</v>
      </c>
      <c r="AI21" s="150" t="s">
        <v>1692</v>
      </c>
      <c r="AJ21" s="150" t="s">
        <v>1693</v>
      </c>
      <c r="AK21" s="150" t="s">
        <v>1694</v>
      </c>
      <c r="AL21" s="179" t="s">
        <v>1695</v>
      </c>
      <c r="AM21" s="186"/>
    </row>
    <row r="22" spans="1:39" s="74" customFormat="1" x14ac:dyDescent="0.25">
      <c r="A22" s="82"/>
      <c r="B22" s="82"/>
      <c r="C22" s="83"/>
      <c r="D22" s="75"/>
      <c r="E22" s="75"/>
      <c r="F22" s="75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78"/>
      <c r="AM22" s="184"/>
    </row>
    <row r="23" spans="1:39" x14ac:dyDescent="0.25">
      <c r="A23" s="29" t="s">
        <v>266</v>
      </c>
      <c r="B23" s="29" t="s">
        <v>267</v>
      </c>
      <c r="C23" s="30" t="s">
        <v>268</v>
      </c>
      <c r="D23" s="20"/>
      <c r="E23" s="21"/>
      <c r="F23" s="20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150">
        <v>37</v>
      </c>
      <c r="AD23" s="150">
        <v>37</v>
      </c>
      <c r="AE23" s="150">
        <v>37</v>
      </c>
      <c r="AF23" s="150">
        <v>37</v>
      </c>
      <c r="AG23" s="150">
        <v>37</v>
      </c>
      <c r="AH23" s="150">
        <v>39</v>
      </c>
      <c r="AI23" s="150">
        <v>39</v>
      </c>
      <c r="AJ23" s="150">
        <v>39</v>
      </c>
      <c r="AK23" s="150">
        <v>39</v>
      </c>
      <c r="AL23" s="179">
        <v>41</v>
      </c>
      <c r="AM23" s="186"/>
    </row>
    <row r="24" spans="1:39" s="74" customFormat="1" x14ac:dyDescent="0.25">
      <c r="A24" s="82"/>
      <c r="B24" s="82"/>
      <c r="C24" s="83"/>
      <c r="D24" s="75"/>
      <c r="E24" s="75"/>
      <c r="F24" s="75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78"/>
      <c r="AM24" s="184"/>
    </row>
    <row r="25" spans="1:39" x14ac:dyDescent="0.25">
      <c r="A25" s="29" t="s">
        <v>269</v>
      </c>
      <c r="B25" s="29" t="s">
        <v>270</v>
      </c>
      <c r="C25" s="30" t="s">
        <v>271</v>
      </c>
      <c r="D25" s="20"/>
      <c r="E25" s="20"/>
      <c r="F25" s="20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  <c r="AA25" s="221"/>
      <c r="AB25" s="221"/>
      <c r="AC25" s="221"/>
      <c r="AD25" s="221"/>
      <c r="AE25" s="150">
        <v>19.5</v>
      </c>
      <c r="AF25" s="150" t="s">
        <v>1792</v>
      </c>
      <c r="AG25" s="150" t="s">
        <v>1793</v>
      </c>
      <c r="AH25" s="150">
        <v>30.83</v>
      </c>
      <c r="AI25" s="150">
        <v>32.229999999999997</v>
      </c>
      <c r="AJ25" s="150">
        <v>32.729999999999997</v>
      </c>
      <c r="AK25" s="150">
        <v>33.85</v>
      </c>
      <c r="AL25" s="179">
        <v>34.14</v>
      </c>
      <c r="AM25" s="186"/>
    </row>
    <row r="26" spans="1:39" s="74" customFormat="1" x14ac:dyDescent="0.25">
      <c r="A26" s="82"/>
      <c r="B26" s="82"/>
      <c r="C26" s="83"/>
      <c r="D26" s="75"/>
      <c r="E26" s="75"/>
      <c r="F26" s="75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78"/>
      <c r="AM26" s="184"/>
    </row>
    <row r="27" spans="1:39" x14ac:dyDescent="0.25">
      <c r="A27" s="29" t="s">
        <v>272</v>
      </c>
      <c r="B27" s="29" t="s">
        <v>273</v>
      </c>
      <c r="C27" s="30" t="s">
        <v>274</v>
      </c>
      <c r="D27" s="20"/>
      <c r="E27" s="21"/>
      <c r="F27" s="20"/>
      <c r="G27" s="221"/>
      <c r="H27" s="221"/>
      <c r="I27" s="221"/>
      <c r="J27" s="221"/>
      <c r="K27" s="221"/>
      <c r="L27" s="221"/>
      <c r="M27" s="221"/>
      <c r="N27" s="221"/>
      <c r="O27" s="150">
        <v>7.7329999999999997</v>
      </c>
      <c r="P27" s="150">
        <v>7.7329999999999997</v>
      </c>
      <c r="Q27" s="150">
        <v>7.7329999999999997</v>
      </c>
      <c r="R27" s="150">
        <v>7.7329999999999997</v>
      </c>
      <c r="S27" s="150">
        <v>7.7329999999999997</v>
      </c>
      <c r="T27" s="150">
        <v>7.7329999999999997</v>
      </c>
      <c r="U27" s="150">
        <v>7.7329999999999997</v>
      </c>
      <c r="V27" s="150">
        <v>7.7329999999999997</v>
      </c>
      <c r="W27" s="150">
        <v>7.7329999999999997</v>
      </c>
      <c r="X27" s="150">
        <v>7.7329999999999997</v>
      </c>
      <c r="Y27" s="150">
        <v>7.7329999999999997</v>
      </c>
      <c r="Z27" s="150">
        <v>8.7330000000000005</v>
      </c>
      <c r="AA27" s="150">
        <v>8.7330000000000005</v>
      </c>
      <c r="AB27" s="150">
        <v>8.7330000000000005</v>
      </c>
      <c r="AC27" s="150">
        <v>8.7330000000000005</v>
      </c>
      <c r="AD27" s="150">
        <v>8.7330000000000005</v>
      </c>
      <c r="AE27" s="150">
        <v>8.7330000000000005</v>
      </c>
      <c r="AF27" s="150">
        <v>9.0329999999999995</v>
      </c>
      <c r="AG27" s="150">
        <v>9.0329999999999995</v>
      </c>
      <c r="AH27" s="150">
        <v>10.233000000000001</v>
      </c>
      <c r="AI27" s="150">
        <v>10.233000000000001</v>
      </c>
      <c r="AJ27" s="150">
        <v>11.563000000000001</v>
      </c>
      <c r="AK27" s="150">
        <v>11.563000000000001</v>
      </c>
      <c r="AL27" s="179">
        <v>11.563000000000001</v>
      </c>
      <c r="AM27" s="186"/>
    </row>
    <row r="28" spans="1:39" s="74" customFormat="1" x14ac:dyDescent="0.25">
      <c r="A28" s="82"/>
      <c r="B28" s="82"/>
      <c r="C28" s="83"/>
      <c r="D28" s="75"/>
      <c r="E28" s="75"/>
      <c r="F28" s="75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78"/>
      <c r="AM28" s="184"/>
    </row>
    <row r="29" spans="1:39" x14ac:dyDescent="0.25">
      <c r="A29" s="29" t="s">
        <v>275</v>
      </c>
      <c r="B29" s="142" t="s">
        <v>276</v>
      </c>
      <c r="C29" s="30" t="s">
        <v>277</v>
      </c>
      <c r="D29" s="20"/>
      <c r="E29" s="20"/>
      <c r="F29" s="163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180">
        <v>3.7</v>
      </c>
      <c r="AM29" s="186"/>
    </row>
    <row r="30" spans="1:39" s="74" customFormat="1" x14ac:dyDescent="0.25">
      <c r="A30" s="82"/>
      <c r="B30" s="82"/>
      <c r="C30" s="83"/>
      <c r="D30" s="75"/>
      <c r="E30" s="75"/>
      <c r="F30" s="75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78"/>
      <c r="AM30" s="184"/>
    </row>
    <row r="31" spans="1:39" x14ac:dyDescent="0.25">
      <c r="A31" s="29" t="s">
        <v>278</v>
      </c>
      <c r="B31" s="29" t="s">
        <v>279</v>
      </c>
      <c r="C31" s="30" t="s">
        <v>280</v>
      </c>
      <c r="D31" s="20"/>
      <c r="E31" s="20"/>
      <c r="F31" s="20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150">
        <v>47.34</v>
      </c>
      <c r="AD31" s="150">
        <v>48.51</v>
      </c>
      <c r="AE31" s="150">
        <v>48.51</v>
      </c>
      <c r="AF31" s="150">
        <v>48.505000000000003</v>
      </c>
      <c r="AG31" s="150">
        <v>48.51</v>
      </c>
      <c r="AH31" s="150">
        <v>48.625999999999998</v>
      </c>
      <c r="AI31" s="150">
        <v>48.63</v>
      </c>
      <c r="AJ31" s="150">
        <v>48.63</v>
      </c>
      <c r="AK31" s="150">
        <v>48.63</v>
      </c>
      <c r="AL31" s="179">
        <v>48.63</v>
      </c>
      <c r="AM31" s="186"/>
    </row>
    <row r="32" spans="1:39" s="74" customFormat="1" x14ac:dyDescent="0.25">
      <c r="A32" s="82"/>
      <c r="B32" s="82"/>
      <c r="C32" s="83"/>
      <c r="D32" s="75"/>
      <c r="E32" s="75"/>
      <c r="F32" s="75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78"/>
      <c r="AM32" s="184"/>
    </row>
    <row r="33" spans="1:39" x14ac:dyDescent="0.25">
      <c r="A33" s="29" t="s">
        <v>281</v>
      </c>
      <c r="B33" s="29" t="s">
        <v>282</v>
      </c>
      <c r="C33" s="30" t="s">
        <v>283</v>
      </c>
      <c r="D33" s="20"/>
      <c r="E33" s="20"/>
      <c r="F33" s="20"/>
      <c r="G33" s="150">
        <v>61.89</v>
      </c>
      <c r="H33" s="150">
        <v>61.89</v>
      </c>
      <c r="I33" s="150">
        <v>61.89</v>
      </c>
      <c r="J33" s="150">
        <v>61.89</v>
      </c>
      <c r="K33" s="150">
        <v>61.89</v>
      </c>
      <c r="L33" s="150">
        <v>61.89</v>
      </c>
      <c r="M33" s="150">
        <v>61.89</v>
      </c>
      <c r="N33" s="150">
        <v>61.89</v>
      </c>
      <c r="O33" s="150">
        <v>61.89</v>
      </c>
      <c r="P33" s="150">
        <v>61.89</v>
      </c>
      <c r="Q33" s="150">
        <v>61.89</v>
      </c>
      <c r="R33" s="150">
        <v>61.89</v>
      </c>
      <c r="S33" s="150">
        <v>61.89</v>
      </c>
      <c r="T33" s="150">
        <v>61.89</v>
      </c>
      <c r="U33" s="150">
        <v>61.89</v>
      </c>
      <c r="V33" s="150">
        <v>61.89</v>
      </c>
      <c r="W33" s="150">
        <v>61.89</v>
      </c>
      <c r="X33" s="150">
        <v>61.89</v>
      </c>
      <c r="Y33" s="150">
        <v>61.89</v>
      </c>
      <c r="Z33" s="150">
        <v>61.89</v>
      </c>
      <c r="AA33" s="150">
        <v>61.89</v>
      </c>
      <c r="AB33" s="150">
        <v>89.32</v>
      </c>
      <c r="AC33" s="150">
        <v>89.32</v>
      </c>
      <c r="AD33" s="150">
        <v>94.71</v>
      </c>
      <c r="AE33" s="150">
        <v>96.48</v>
      </c>
      <c r="AF33" s="150">
        <v>96.48</v>
      </c>
      <c r="AG33" s="150">
        <v>100.15</v>
      </c>
      <c r="AH33" s="150">
        <v>100.82</v>
      </c>
      <c r="AI33" s="150">
        <v>104.28</v>
      </c>
      <c r="AJ33" s="150">
        <v>106.23</v>
      </c>
      <c r="AK33" s="150">
        <v>106.94</v>
      </c>
      <c r="AL33" s="179">
        <v>108.74</v>
      </c>
      <c r="AM33" s="186"/>
    </row>
    <row r="34" spans="1:39" s="74" customFormat="1" x14ac:dyDescent="0.25">
      <c r="A34" s="82"/>
      <c r="B34" s="82"/>
      <c r="C34" s="83"/>
      <c r="D34" s="75"/>
      <c r="E34" s="75"/>
      <c r="F34" s="75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78"/>
      <c r="AM34" s="184"/>
    </row>
    <row r="35" spans="1:39" x14ac:dyDescent="0.25">
      <c r="A35" s="29" t="s">
        <v>284</v>
      </c>
      <c r="B35" s="29" t="s">
        <v>285</v>
      </c>
      <c r="C35" s="30" t="s">
        <v>286</v>
      </c>
      <c r="D35" s="20"/>
      <c r="E35" s="20"/>
      <c r="F35" s="20"/>
      <c r="G35" s="152" t="s">
        <v>1706</v>
      </c>
      <c r="H35" s="152" t="s">
        <v>1706</v>
      </c>
      <c r="I35" s="152" t="s">
        <v>1706</v>
      </c>
      <c r="J35" s="152" t="s">
        <v>1707</v>
      </c>
      <c r="K35" s="152" t="s">
        <v>1708</v>
      </c>
      <c r="L35" s="152" t="s">
        <v>1709</v>
      </c>
      <c r="M35" s="152" t="s">
        <v>1710</v>
      </c>
      <c r="N35" s="152" t="s">
        <v>1711</v>
      </c>
      <c r="O35" s="152" t="s">
        <v>1712</v>
      </c>
      <c r="P35" s="152" t="s">
        <v>1713</v>
      </c>
      <c r="Q35" s="152" t="s">
        <v>1714</v>
      </c>
      <c r="R35" s="152" t="s">
        <v>1715</v>
      </c>
      <c r="S35" s="152" t="s">
        <v>1716</v>
      </c>
      <c r="T35" s="152" t="s">
        <v>1717</v>
      </c>
      <c r="U35" s="152" t="s">
        <v>1718</v>
      </c>
      <c r="V35" s="152" t="s">
        <v>1719</v>
      </c>
      <c r="W35" s="152" t="s">
        <v>1720</v>
      </c>
      <c r="X35" s="152" t="s">
        <v>1721</v>
      </c>
      <c r="Y35" s="152" t="s">
        <v>1722</v>
      </c>
      <c r="Z35" s="152" t="s">
        <v>1723</v>
      </c>
      <c r="AA35" s="152" t="s">
        <v>1724</v>
      </c>
      <c r="AB35" s="152" t="s">
        <v>1725</v>
      </c>
      <c r="AC35" s="152" t="s">
        <v>1726</v>
      </c>
      <c r="AD35" s="152" t="s">
        <v>1727</v>
      </c>
      <c r="AE35" s="152" t="s">
        <v>1728</v>
      </c>
      <c r="AF35" s="150" t="s">
        <v>1729</v>
      </c>
      <c r="AG35" s="150" t="s">
        <v>1730</v>
      </c>
      <c r="AH35" s="150" t="s">
        <v>1731</v>
      </c>
      <c r="AI35" s="150" t="s">
        <v>1732</v>
      </c>
      <c r="AJ35" s="150" t="s">
        <v>1733</v>
      </c>
      <c r="AK35" s="150" t="s">
        <v>1734</v>
      </c>
      <c r="AL35" s="179" t="s">
        <v>1735</v>
      </c>
      <c r="AM35" s="186"/>
    </row>
    <row r="36" spans="1:39" s="74" customFormat="1" x14ac:dyDescent="0.25">
      <c r="A36" s="82"/>
      <c r="B36" s="82"/>
      <c r="C36" s="83"/>
      <c r="D36" s="75"/>
      <c r="E36" s="75"/>
      <c r="F36" s="75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78"/>
      <c r="AM36" s="184"/>
    </row>
    <row r="37" spans="1:39" ht="28.5" x14ac:dyDescent="0.25">
      <c r="A37" s="29" t="s">
        <v>287</v>
      </c>
      <c r="B37" s="22" t="s">
        <v>1790</v>
      </c>
      <c r="C37" s="30" t="s">
        <v>288</v>
      </c>
      <c r="D37" s="20"/>
      <c r="E37" s="21"/>
      <c r="F37" s="20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150">
        <v>169</v>
      </c>
      <c r="AC37" s="150">
        <v>171</v>
      </c>
      <c r="AD37" s="150">
        <v>173</v>
      </c>
      <c r="AE37" s="150">
        <v>304</v>
      </c>
      <c r="AF37" s="150">
        <v>305</v>
      </c>
      <c r="AG37" s="150">
        <v>306</v>
      </c>
      <c r="AH37" s="150">
        <v>307</v>
      </c>
      <c r="AI37" s="150">
        <v>264</v>
      </c>
      <c r="AJ37" s="150">
        <v>266</v>
      </c>
      <c r="AK37" s="150">
        <v>268</v>
      </c>
      <c r="AL37" s="179">
        <v>269</v>
      </c>
      <c r="AM37" s="186"/>
    </row>
    <row r="38" spans="1:39" s="74" customFormat="1" x14ac:dyDescent="0.25">
      <c r="A38" s="82"/>
      <c r="B38" s="82"/>
      <c r="C38" s="83"/>
      <c r="D38" s="75"/>
      <c r="E38" s="75"/>
      <c r="F38" s="75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78"/>
      <c r="AM38" s="184"/>
    </row>
    <row r="39" spans="1:39" x14ac:dyDescent="0.25">
      <c r="A39" s="29" t="s">
        <v>289</v>
      </c>
      <c r="B39" s="29" t="s">
        <v>290</v>
      </c>
      <c r="C39" s="30" t="s">
        <v>291</v>
      </c>
      <c r="D39" s="20"/>
      <c r="E39" s="20"/>
      <c r="F39" s="20"/>
      <c r="G39" s="150">
        <v>19.8</v>
      </c>
      <c r="H39" s="150">
        <v>19.8</v>
      </c>
      <c r="I39" s="150">
        <v>19.8</v>
      </c>
      <c r="J39" s="150">
        <v>19.8</v>
      </c>
      <c r="K39" s="150">
        <v>19.8</v>
      </c>
      <c r="L39" s="150">
        <v>19.8</v>
      </c>
      <c r="M39" s="150">
        <v>19.8</v>
      </c>
      <c r="N39" s="150">
        <v>19.8</v>
      </c>
      <c r="O39" s="150">
        <v>19.8</v>
      </c>
      <c r="P39" s="150">
        <v>19.8</v>
      </c>
      <c r="Q39" s="150">
        <v>19.8</v>
      </c>
      <c r="R39" s="150">
        <v>19.8</v>
      </c>
      <c r="S39" s="150">
        <v>19.8</v>
      </c>
      <c r="T39" s="150">
        <v>19.8</v>
      </c>
      <c r="U39" s="150">
        <v>19.8</v>
      </c>
      <c r="V39" s="150">
        <v>19.8</v>
      </c>
      <c r="W39" s="150">
        <v>19.8</v>
      </c>
      <c r="X39" s="150">
        <v>19.8</v>
      </c>
      <c r="Y39" s="150">
        <v>19.8</v>
      </c>
      <c r="Z39" s="150">
        <v>19.8</v>
      </c>
      <c r="AA39" s="150">
        <v>19.8</v>
      </c>
      <c r="AB39" s="150">
        <v>19.8</v>
      </c>
      <c r="AC39" s="150">
        <v>19.8</v>
      </c>
      <c r="AD39" s="150">
        <v>19.8</v>
      </c>
      <c r="AE39" s="150">
        <v>19.8</v>
      </c>
      <c r="AF39" s="150">
        <v>19.8</v>
      </c>
      <c r="AG39" s="150">
        <v>19.8</v>
      </c>
      <c r="AH39" s="150">
        <v>19.8</v>
      </c>
      <c r="AI39" s="150">
        <v>19.8</v>
      </c>
      <c r="AJ39" s="150">
        <v>19.8</v>
      </c>
      <c r="AK39" s="150">
        <v>23.9</v>
      </c>
      <c r="AL39" s="179">
        <v>23.9</v>
      </c>
      <c r="AM39" s="186"/>
    </row>
    <row r="40" spans="1:39" s="74" customFormat="1" x14ac:dyDescent="0.25">
      <c r="A40" s="82"/>
      <c r="B40" s="82"/>
      <c r="C40" s="83"/>
      <c r="D40" s="75"/>
      <c r="E40" s="75"/>
      <c r="F40" s="75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78"/>
      <c r="AM40" s="184"/>
    </row>
    <row r="41" spans="1:39" x14ac:dyDescent="0.25">
      <c r="A41" s="29" t="s">
        <v>292</v>
      </c>
      <c r="B41" s="29" t="s">
        <v>293</v>
      </c>
      <c r="C41" s="30" t="s">
        <v>294</v>
      </c>
      <c r="D41" s="20"/>
      <c r="E41" s="21"/>
      <c r="F41" s="20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150">
        <v>14.68</v>
      </c>
      <c r="AA41" s="150">
        <v>17.579999999999998</v>
      </c>
      <c r="AB41" s="150">
        <v>18.829999999999998</v>
      </c>
      <c r="AC41" s="150">
        <v>18.829999999999998</v>
      </c>
      <c r="AD41" s="150">
        <v>18.829999999999998</v>
      </c>
      <c r="AE41" s="150">
        <v>18.829999999999998</v>
      </c>
      <c r="AF41" s="150">
        <v>18.829999999999998</v>
      </c>
      <c r="AG41" s="150">
        <v>18.829999999999998</v>
      </c>
      <c r="AH41" s="150">
        <v>20.239999999999998</v>
      </c>
      <c r="AI41" s="150">
        <v>20.239999999999998</v>
      </c>
      <c r="AJ41" s="150">
        <v>21.89</v>
      </c>
      <c r="AK41" s="150">
        <v>24.2</v>
      </c>
      <c r="AL41" s="179">
        <v>27.21</v>
      </c>
      <c r="AM41" s="186"/>
    </row>
    <row r="42" spans="1:39" s="74" customFormat="1" x14ac:dyDescent="0.25">
      <c r="A42" s="82"/>
      <c r="B42" s="82"/>
      <c r="C42" s="83"/>
      <c r="D42" s="75"/>
      <c r="E42" s="75"/>
      <c r="F42" s="75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78"/>
      <c r="AM42" s="184"/>
    </row>
    <row r="43" spans="1:39" x14ac:dyDescent="0.25">
      <c r="A43" s="29" t="s">
        <v>295</v>
      </c>
      <c r="B43" s="29" t="s">
        <v>296</v>
      </c>
      <c r="C43" s="30" t="s">
        <v>297</v>
      </c>
      <c r="D43" s="20"/>
      <c r="E43" s="20"/>
      <c r="F43" s="20"/>
      <c r="G43" s="150">
        <v>24.5</v>
      </c>
      <c r="H43" s="150">
        <v>24.5</v>
      </c>
      <c r="I43" s="150">
        <v>24.5</v>
      </c>
      <c r="J43" s="150">
        <v>24.5</v>
      </c>
      <c r="K43" s="150">
        <v>25</v>
      </c>
      <c r="L43" s="150">
        <v>25</v>
      </c>
      <c r="M43" s="150">
        <v>25</v>
      </c>
      <c r="N43" s="150">
        <v>25</v>
      </c>
      <c r="O43" s="150">
        <v>25</v>
      </c>
      <c r="P43" s="150">
        <v>25</v>
      </c>
      <c r="Q43" s="150">
        <v>25</v>
      </c>
      <c r="R43" s="150">
        <v>25</v>
      </c>
      <c r="S43" s="150">
        <v>25</v>
      </c>
      <c r="T43" s="150">
        <v>25</v>
      </c>
      <c r="U43" s="150">
        <v>25</v>
      </c>
      <c r="V43" s="150">
        <v>26</v>
      </c>
      <c r="W43" s="150">
        <v>26</v>
      </c>
      <c r="X43" s="150">
        <v>26</v>
      </c>
      <c r="Y43" s="150">
        <v>26.2</v>
      </c>
      <c r="Z43" s="150">
        <v>26.2</v>
      </c>
      <c r="AA43" s="150">
        <v>26.2</v>
      </c>
      <c r="AB43" s="150">
        <v>27</v>
      </c>
      <c r="AC43" s="150">
        <v>27</v>
      </c>
      <c r="AD43" s="150">
        <v>27</v>
      </c>
      <c r="AE43" s="150">
        <v>27</v>
      </c>
      <c r="AF43" s="150">
        <v>27</v>
      </c>
      <c r="AG43" s="150">
        <v>27</v>
      </c>
      <c r="AH43" s="150">
        <v>27.74</v>
      </c>
      <c r="AI43" s="150">
        <v>27.74</v>
      </c>
      <c r="AJ43" s="150">
        <v>27.74</v>
      </c>
      <c r="AK43" s="150">
        <v>27.74</v>
      </c>
      <c r="AL43" s="179">
        <v>27.74</v>
      </c>
      <c r="AM43" s="186"/>
    </row>
    <row r="44" spans="1:39" x14ac:dyDescent="0.25">
      <c r="G44" s="145">
        <f>SUM(G2:G43)</f>
        <v>162.54000000000002</v>
      </c>
      <c r="H44" s="145">
        <f t="shared" ref="H44:AM44" si="0">SUM(H2:H43)</f>
        <v>162.55000000000001</v>
      </c>
      <c r="I44" s="145">
        <f t="shared" si="0"/>
        <v>162.56</v>
      </c>
      <c r="J44" s="145">
        <f t="shared" si="0"/>
        <v>162.57</v>
      </c>
      <c r="K44" s="145">
        <f t="shared" si="0"/>
        <v>163.08000000000001</v>
      </c>
      <c r="L44" s="145">
        <f t="shared" si="0"/>
        <v>163.09</v>
      </c>
      <c r="M44" s="145">
        <f t="shared" si="0"/>
        <v>172.67</v>
      </c>
      <c r="N44" s="145">
        <f t="shared" si="0"/>
        <v>203.18</v>
      </c>
      <c r="O44" s="145">
        <f t="shared" si="0"/>
        <v>212.423</v>
      </c>
      <c r="P44" s="145">
        <f t="shared" si="0"/>
        <v>217.47300000000001</v>
      </c>
      <c r="Q44" s="145">
        <f t="shared" si="0"/>
        <v>218.983</v>
      </c>
      <c r="R44" s="145">
        <f t="shared" si="0"/>
        <v>220.49300000000002</v>
      </c>
      <c r="S44" s="145">
        <f t="shared" si="0"/>
        <v>222.00300000000001</v>
      </c>
      <c r="T44" s="145">
        <f t="shared" si="0"/>
        <v>223.51300000000003</v>
      </c>
      <c r="U44" s="145">
        <f t="shared" si="0"/>
        <v>229.423</v>
      </c>
      <c r="V44" s="145">
        <f t="shared" si="0"/>
        <v>231.93299999999999</v>
      </c>
      <c r="W44" s="145">
        <f t="shared" si="0"/>
        <v>235.43300000000002</v>
      </c>
      <c r="X44" s="145">
        <f t="shared" si="0"/>
        <v>236.94299999999998</v>
      </c>
      <c r="Y44" s="145">
        <f t="shared" si="0"/>
        <v>239.69299999999998</v>
      </c>
      <c r="Z44" s="145">
        <f t="shared" si="0"/>
        <v>394.72299999999996</v>
      </c>
      <c r="AA44" s="145">
        <f t="shared" si="0"/>
        <v>405.49799999999999</v>
      </c>
      <c r="AB44" s="145">
        <f t="shared" si="0"/>
        <v>611.56799999999998</v>
      </c>
      <c r="AC44" s="145">
        <f t="shared" si="0"/>
        <v>703.76799999999992</v>
      </c>
      <c r="AD44" s="145">
        <f t="shared" si="0"/>
        <v>563.15300000000002</v>
      </c>
      <c r="AE44" s="145">
        <f t="shared" si="0"/>
        <v>717.27300000000002</v>
      </c>
      <c r="AF44" s="145">
        <f t="shared" si="0"/>
        <v>702.43799999999999</v>
      </c>
      <c r="AG44" s="145">
        <f t="shared" si="0"/>
        <v>712.12299999999993</v>
      </c>
      <c r="AH44" s="145">
        <f t="shared" si="0"/>
        <v>755.29899999999998</v>
      </c>
      <c r="AI44" s="145">
        <f t="shared" si="0"/>
        <v>724.64299999999992</v>
      </c>
      <c r="AJ44" s="145">
        <f t="shared" si="0"/>
        <v>742.52300000000002</v>
      </c>
      <c r="AK44" s="145">
        <f t="shared" si="0"/>
        <v>763.77300000000002</v>
      </c>
      <c r="AL44" s="145">
        <f t="shared" si="0"/>
        <v>781.07299999999998</v>
      </c>
      <c r="AM44" s="145">
        <f t="shared" si="0"/>
        <v>0</v>
      </c>
    </row>
    <row r="45" spans="1:39" x14ac:dyDescent="0.25"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</row>
    <row r="47" spans="1:39" x14ac:dyDescent="0.25">
      <c r="A47" s="38" t="s">
        <v>1834</v>
      </c>
      <c r="B47" s="47" t="s">
        <v>1677</v>
      </c>
    </row>
    <row r="48" spans="1:39" x14ac:dyDescent="0.25">
      <c r="A48" s="49"/>
      <c r="B48" s="47"/>
    </row>
    <row r="49" spans="1:2" x14ac:dyDescent="0.25">
      <c r="A49" s="10" t="s">
        <v>1835</v>
      </c>
      <c r="B49" s="47" t="s">
        <v>1672</v>
      </c>
    </row>
    <row r="50" spans="1:2" x14ac:dyDescent="0.25">
      <c r="A50" s="49"/>
      <c r="B50" s="47"/>
    </row>
    <row r="51" spans="1:2" x14ac:dyDescent="0.25">
      <c r="A51" s="39" t="s">
        <v>1836</v>
      </c>
      <c r="B51" s="47" t="s">
        <v>1673</v>
      </c>
    </row>
  </sheetData>
  <hyperlinks>
    <hyperlink ref="B9" r:id="rId1" xr:uid="{00000000-0004-0000-0300-000000000000}"/>
    <hyperlink ref="B7" r:id="rId2" xr:uid="{00000000-0004-0000-0300-000001000000}"/>
    <hyperlink ref="B17" r:id="rId3" xr:uid="{00000000-0004-0000-0300-000002000000}"/>
    <hyperlink ref="B15" r:id="rId4" xr:uid="{00000000-0004-0000-0300-000003000000}"/>
    <hyperlink ref="B19" r:id="rId5" xr:uid="{00000000-0004-0000-0300-000004000000}"/>
    <hyperlink ref="B35" r:id="rId6" xr:uid="{00000000-0004-0000-0300-000005000000}"/>
    <hyperlink ref="B43" r:id="rId7" xr:uid="{00000000-0004-0000-0300-000006000000}"/>
    <hyperlink ref="B37" r:id="rId8" display="szop@sisak.hr" xr:uid="{00000000-0004-0000-0300-000007000000}"/>
    <hyperlink ref="B13" r:id="rId9" xr:uid="{00000000-0004-0000-0300-000008000000}"/>
    <hyperlink ref="B23" r:id="rId10" xr:uid="{00000000-0004-0000-0300-000009000000}"/>
    <hyperlink ref="B25" r:id="rId11" xr:uid="{00000000-0004-0000-0300-00000A000000}"/>
    <hyperlink ref="B27" r:id="rId12" xr:uid="{00000000-0004-0000-0300-00000B000000}"/>
    <hyperlink ref="B29" r:id="rId13" xr:uid="{00000000-0004-0000-0300-00000C000000}"/>
    <hyperlink ref="B39" r:id="rId14" xr:uid="{00000000-0004-0000-0300-00000D000000}"/>
    <hyperlink ref="B41" r:id="rId15" xr:uid="{00000000-0004-0000-0300-00000E000000}"/>
  </hyperlinks>
  <pageMargins left="0.7" right="0.7" top="0.75" bottom="0.75" header="0.3" footer="0.3"/>
  <pageSetup paperSize="9" orientation="portrait" r:id="rId1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56"/>
  <sheetViews>
    <sheetView zoomScale="70" zoomScaleNormal="70" workbookViewId="0">
      <selection activeCell="A52" sqref="A52:A56"/>
    </sheetView>
  </sheetViews>
  <sheetFormatPr defaultColWidth="38.28515625" defaultRowHeight="14.25" x14ac:dyDescent="0.25"/>
  <cols>
    <col min="1" max="1" width="38.28515625" style="23"/>
    <col min="2" max="2" width="38.28515625" style="23" hidden="1" customWidth="1"/>
    <col min="3" max="3" width="21.7109375" style="23" hidden="1" customWidth="1"/>
    <col min="4" max="4" width="12" style="23" hidden="1" customWidth="1"/>
    <col min="5" max="5" width="16.28515625" style="23" hidden="1" customWidth="1"/>
    <col min="6" max="6" width="50.28515625" style="23" hidden="1" customWidth="1"/>
    <col min="7" max="21" width="7.140625" style="23" bestFit="1" customWidth="1"/>
    <col min="22" max="22" width="7" style="23" bestFit="1" customWidth="1"/>
    <col min="23" max="23" width="7.140625" style="23" bestFit="1" customWidth="1"/>
    <col min="24" max="33" width="7.85546875" style="23" bestFit="1" customWidth="1"/>
    <col min="34" max="38" width="8.140625" style="23" bestFit="1" customWidth="1"/>
    <col min="39" max="39" width="7" style="23" bestFit="1" customWidth="1"/>
    <col min="40" max="16384" width="38.28515625" style="23"/>
  </cols>
  <sheetData>
    <row r="1" spans="1:39" s="74" customFormat="1" ht="17.25" x14ac:dyDescent="0.25">
      <c r="A1" s="76" t="s">
        <v>6</v>
      </c>
      <c r="B1" s="84" t="s">
        <v>65</v>
      </c>
      <c r="C1" s="85" t="s">
        <v>67</v>
      </c>
      <c r="D1" s="77" t="s">
        <v>0</v>
      </c>
      <c r="E1" s="77" t="s">
        <v>1</v>
      </c>
      <c r="F1" s="77" t="s">
        <v>2</v>
      </c>
      <c r="G1" s="78" t="s">
        <v>458</v>
      </c>
      <c r="H1" s="78" t="s">
        <v>459</v>
      </c>
      <c r="I1" s="78" t="s">
        <v>460</v>
      </c>
      <c r="J1" s="78" t="s">
        <v>461</v>
      </c>
      <c r="K1" s="78" t="s">
        <v>462</v>
      </c>
      <c r="L1" s="78" t="s">
        <v>463</v>
      </c>
      <c r="M1" s="78" t="s">
        <v>464</v>
      </c>
      <c r="N1" s="78" t="s">
        <v>465</v>
      </c>
      <c r="O1" s="78" t="s">
        <v>466</v>
      </c>
      <c r="P1" s="78" t="s">
        <v>467</v>
      </c>
      <c r="Q1" s="78" t="s">
        <v>468</v>
      </c>
      <c r="R1" s="78" t="s">
        <v>469</v>
      </c>
      <c r="S1" s="78" t="s">
        <v>470</v>
      </c>
      <c r="T1" s="78" t="s">
        <v>471</v>
      </c>
      <c r="U1" s="78" t="s">
        <v>472</v>
      </c>
      <c r="V1" s="78" t="s">
        <v>473</v>
      </c>
      <c r="W1" s="78" t="s">
        <v>474</v>
      </c>
      <c r="X1" s="78" t="s">
        <v>475</v>
      </c>
      <c r="Y1" s="78" t="s">
        <v>476</v>
      </c>
      <c r="Z1" s="78" t="s">
        <v>477</v>
      </c>
      <c r="AA1" s="78" t="s">
        <v>478</v>
      </c>
      <c r="AB1" s="78" t="s">
        <v>479</v>
      </c>
      <c r="AC1" s="78" t="s">
        <v>480</v>
      </c>
      <c r="AD1" s="78" t="s">
        <v>481</v>
      </c>
      <c r="AE1" s="78" t="s">
        <v>482</v>
      </c>
      <c r="AF1" s="78" t="s">
        <v>483</v>
      </c>
      <c r="AG1" s="78" t="s">
        <v>484</v>
      </c>
      <c r="AH1" s="78" t="s">
        <v>485</v>
      </c>
      <c r="AI1" s="78" t="s">
        <v>486</v>
      </c>
      <c r="AJ1" s="78" t="s">
        <v>487</v>
      </c>
      <c r="AK1" s="78" t="s">
        <v>488</v>
      </c>
      <c r="AL1" s="78" t="s">
        <v>489</v>
      </c>
      <c r="AM1" s="78" t="s">
        <v>1686</v>
      </c>
    </row>
    <row r="2" spans="1:39" s="74" customFormat="1" x14ac:dyDescent="0.25">
      <c r="A2" s="82"/>
      <c r="B2" s="82"/>
      <c r="C2" s="83"/>
      <c r="D2" s="75"/>
      <c r="E2" s="75"/>
      <c r="F2" s="75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5"/>
    </row>
    <row r="3" spans="1:39" s="68" customFormat="1" x14ac:dyDescent="0.25">
      <c r="A3" s="65"/>
      <c r="B3" s="65"/>
      <c r="C3" s="66"/>
      <c r="D3" s="67"/>
      <c r="E3" s="67"/>
      <c r="F3" s="6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82"/>
    </row>
    <row r="4" spans="1:39" s="74" customFormat="1" x14ac:dyDescent="0.25">
      <c r="A4" s="82"/>
      <c r="B4" s="82"/>
      <c r="C4" s="83"/>
      <c r="D4" s="75"/>
      <c r="E4" s="75"/>
      <c r="F4" s="75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84"/>
    </row>
    <row r="5" spans="1:39" x14ac:dyDescent="0.25">
      <c r="A5" s="29" t="s">
        <v>298</v>
      </c>
      <c r="B5" s="29" t="s">
        <v>299</v>
      </c>
      <c r="C5" s="30" t="s">
        <v>300</v>
      </c>
      <c r="D5" s="20"/>
      <c r="E5" s="20"/>
      <c r="F5" s="20"/>
      <c r="G5" s="150">
        <v>18</v>
      </c>
      <c r="H5" s="150">
        <v>18</v>
      </c>
      <c r="I5" s="150">
        <v>18</v>
      </c>
      <c r="J5" s="150">
        <v>18</v>
      </c>
      <c r="K5" s="150">
        <v>18</v>
      </c>
      <c r="L5" s="150">
        <v>18</v>
      </c>
      <c r="M5" s="150">
        <v>18</v>
      </c>
      <c r="N5" s="150">
        <v>22</v>
      </c>
      <c r="O5" s="150">
        <v>22</v>
      </c>
      <c r="P5" s="150">
        <v>22</v>
      </c>
      <c r="Q5" s="150">
        <v>24</v>
      </c>
      <c r="R5" s="150">
        <v>24</v>
      </c>
      <c r="S5" s="150">
        <v>30</v>
      </c>
      <c r="T5" s="150">
        <v>30</v>
      </c>
      <c r="U5" s="150">
        <v>35</v>
      </c>
      <c r="V5" s="150">
        <v>40</v>
      </c>
      <c r="W5" s="150">
        <v>48</v>
      </c>
      <c r="X5" s="150">
        <v>52</v>
      </c>
      <c r="Y5" s="150">
        <v>53</v>
      </c>
      <c r="Z5" s="150">
        <v>53</v>
      </c>
      <c r="AA5" s="150">
        <v>53</v>
      </c>
      <c r="AB5" s="150">
        <v>53</v>
      </c>
      <c r="AC5" s="150">
        <v>53</v>
      </c>
      <c r="AD5" s="150">
        <v>53</v>
      </c>
      <c r="AE5" s="150">
        <v>53</v>
      </c>
      <c r="AF5" s="150">
        <v>53</v>
      </c>
      <c r="AG5" s="150">
        <v>53</v>
      </c>
      <c r="AH5" s="150">
        <v>53</v>
      </c>
      <c r="AI5" s="150">
        <v>53</v>
      </c>
      <c r="AJ5" s="150">
        <v>53</v>
      </c>
      <c r="AK5" s="150">
        <v>56</v>
      </c>
      <c r="AL5" s="150">
        <v>56</v>
      </c>
      <c r="AM5" s="186"/>
    </row>
    <row r="6" spans="1:39" s="74" customFormat="1" x14ac:dyDescent="0.25">
      <c r="A6" s="82"/>
      <c r="B6" s="82"/>
      <c r="C6" s="83"/>
      <c r="D6" s="75"/>
      <c r="E6" s="75"/>
      <c r="F6" s="75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84"/>
    </row>
    <row r="7" spans="1:39" x14ac:dyDescent="0.25">
      <c r="A7" s="29" t="s">
        <v>301</v>
      </c>
      <c r="B7" s="29" t="s">
        <v>302</v>
      </c>
      <c r="C7" s="30" t="s">
        <v>303</v>
      </c>
      <c r="D7" s="20"/>
      <c r="E7" s="20"/>
      <c r="F7" s="20"/>
      <c r="G7" s="149"/>
      <c r="H7" s="149"/>
      <c r="I7" s="149"/>
      <c r="J7" s="149"/>
      <c r="K7" s="151">
        <v>30</v>
      </c>
      <c r="L7" s="151">
        <v>30</v>
      </c>
      <c r="M7" s="151">
        <v>30</v>
      </c>
      <c r="N7" s="151">
        <v>31</v>
      </c>
      <c r="O7" s="151">
        <v>32</v>
      </c>
      <c r="P7" s="151">
        <v>33</v>
      </c>
      <c r="Q7" s="151">
        <v>33</v>
      </c>
      <c r="R7" s="151">
        <v>34</v>
      </c>
      <c r="S7" s="151">
        <v>35</v>
      </c>
      <c r="T7" s="151">
        <v>36</v>
      </c>
      <c r="U7" s="151">
        <v>37</v>
      </c>
      <c r="V7" s="151">
        <v>37</v>
      </c>
      <c r="W7" s="151">
        <v>38</v>
      </c>
      <c r="X7" s="151">
        <v>40</v>
      </c>
      <c r="Y7" s="151">
        <v>41</v>
      </c>
      <c r="Z7" s="151">
        <v>41</v>
      </c>
      <c r="AA7" s="151">
        <v>42</v>
      </c>
      <c r="AB7" s="151">
        <v>45</v>
      </c>
      <c r="AC7" s="151">
        <v>47</v>
      </c>
      <c r="AD7" s="151">
        <v>48</v>
      </c>
      <c r="AE7" s="151">
        <v>49</v>
      </c>
      <c r="AF7" s="151">
        <v>50</v>
      </c>
      <c r="AG7" s="151">
        <v>51</v>
      </c>
      <c r="AH7" s="151">
        <v>53</v>
      </c>
      <c r="AI7" s="151">
        <v>54</v>
      </c>
      <c r="AJ7" s="151">
        <v>55</v>
      </c>
      <c r="AK7" s="151">
        <v>56</v>
      </c>
      <c r="AL7" s="151">
        <v>57</v>
      </c>
      <c r="AM7" s="186"/>
    </row>
    <row r="8" spans="1:39" s="74" customFormat="1" x14ac:dyDescent="0.25">
      <c r="A8" s="82"/>
      <c r="B8" s="82"/>
      <c r="C8" s="83"/>
      <c r="D8" s="75"/>
      <c r="E8" s="75"/>
      <c r="F8" s="75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84"/>
    </row>
    <row r="9" spans="1:39" x14ac:dyDescent="0.25">
      <c r="A9" s="29" t="s">
        <v>304</v>
      </c>
      <c r="B9" s="29" t="s">
        <v>305</v>
      </c>
      <c r="C9" s="30" t="s">
        <v>306</v>
      </c>
      <c r="D9" s="20"/>
      <c r="E9" s="20"/>
      <c r="F9" s="20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51">
        <v>37.299999999999997</v>
      </c>
      <c r="AM9" s="186"/>
    </row>
    <row r="10" spans="1:39" s="74" customFormat="1" x14ac:dyDescent="0.25">
      <c r="A10" s="82"/>
      <c r="B10" s="82"/>
      <c r="C10" s="83"/>
      <c r="D10" s="75"/>
      <c r="E10" s="75"/>
      <c r="F10" s="75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84"/>
    </row>
    <row r="11" spans="1:39" x14ac:dyDescent="0.25">
      <c r="A11" s="29" t="s">
        <v>307</v>
      </c>
      <c r="B11" s="29" t="s">
        <v>308</v>
      </c>
      <c r="C11" s="30" t="s">
        <v>309</v>
      </c>
      <c r="D11" s="20"/>
      <c r="E11" s="20"/>
      <c r="F11" s="20"/>
      <c r="G11" s="150">
        <v>20.36</v>
      </c>
      <c r="H11" s="150">
        <v>20.36</v>
      </c>
      <c r="I11" s="150">
        <v>20.36</v>
      </c>
      <c r="J11" s="150">
        <v>20.36</v>
      </c>
      <c r="K11" s="150">
        <v>20.36</v>
      </c>
      <c r="L11" s="150">
        <v>20.36</v>
      </c>
      <c r="M11" s="150">
        <v>20.36</v>
      </c>
      <c r="N11" s="150">
        <v>20.36</v>
      </c>
      <c r="O11" s="150">
        <v>20.36</v>
      </c>
      <c r="P11" s="150">
        <v>22</v>
      </c>
      <c r="Q11" s="150">
        <v>22</v>
      </c>
      <c r="R11" s="150">
        <v>22</v>
      </c>
      <c r="S11" s="150">
        <v>22</v>
      </c>
      <c r="T11" s="150">
        <v>22</v>
      </c>
      <c r="U11" s="150">
        <v>22</v>
      </c>
      <c r="V11" s="150">
        <v>22.3</v>
      </c>
      <c r="W11" s="150">
        <v>22.8</v>
      </c>
      <c r="X11" s="150">
        <v>22.8</v>
      </c>
      <c r="Y11" s="150">
        <v>22.8</v>
      </c>
      <c r="Z11" s="150">
        <v>22.8</v>
      </c>
      <c r="AA11" s="150">
        <v>22.8</v>
      </c>
      <c r="AB11" s="150">
        <v>22.8</v>
      </c>
      <c r="AC11" s="150">
        <v>22.8</v>
      </c>
      <c r="AD11" s="150">
        <v>22.8</v>
      </c>
      <c r="AE11" s="150">
        <v>23.1</v>
      </c>
      <c r="AF11" s="150">
        <v>23.1</v>
      </c>
      <c r="AG11" s="150">
        <v>23.1</v>
      </c>
      <c r="AH11" s="150">
        <v>23.1</v>
      </c>
      <c r="AI11" s="150">
        <v>23.3</v>
      </c>
      <c r="AJ11" s="150">
        <v>23.3</v>
      </c>
      <c r="AK11" s="150">
        <v>23.3</v>
      </c>
      <c r="AL11" s="150">
        <v>23.6</v>
      </c>
      <c r="AM11" s="186"/>
    </row>
    <row r="12" spans="1:39" s="74" customFormat="1" x14ac:dyDescent="0.25">
      <c r="A12" s="82"/>
      <c r="B12" s="82"/>
      <c r="C12" s="83"/>
      <c r="D12" s="75"/>
      <c r="E12" s="75"/>
      <c r="F12" s="75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84"/>
    </row>
    <row r="13" spans="1:39" x14ac:dyDescent="0.25">
      <c r="A13" s="29" t="s">
        <v>310</v>
      </c>
      <c r="B13" s="29" t="s">
        <v>311</v>
      </c>
      <c r="C13" s="30" t="s">
        <v>312</v>
      </c>
      <c r="D13" s="20"/>
      <c r="E13" s="20"/>
      <c r="F13" s="20"/>
      <c r="G13" s="150">
        <v>43.3</v>
      </c>
      <c r="H13" s="150">
        <v>43.6</v>
      </c>
      <c r="I13" s="150">
        <v>43.9</v>
      </c>
      <c r="J13" s="150">
        <v>44.2</v>
      </c>
      <c r="K13" s="150">
        <v>44.5</v>
      </c>
      <c r="L13" s="150">
        <v>44.8</v>
      </c>
      <c r="M13" s="150">
        <v>45.1</v>
      </c>
      <c r="N13" s="150">
        <v>45.4</v>
      </c>
      <c r="O13" s="150">
        <v>45.7</v>
      </c>
      <c r="P13" s="150">
        <v>46</v>
      </c>
      <c r="Q13" s="150">
        <v>46.3</v>
      </c>
      <c r="R13" s="150">
        <v>46.6</v>
      </c>
      <c r="S13" s="150">
        <v>46.9</v>
      </c>
      <c r="T13" s="150">
        <v>47.2</v>
      </c>
      <c r="U13" s="150">
        <v>47.5</v>
      </c>
      <c r="V13" s="150">
        <v>47.8</v>
      </c>
      <c r="W13" s="150">
        <v>48.1</v>
      </c>
      <c r="X13" s="150">
        <v>48.4</v>
      </c>
      <c r="Y13" s="150">
        <v>48.7</v>
      </c>
      <c r="Z13" s="150">
        <v>49</v>
      </c>
      <c r="AA13" s="150">
        <v>49.3</v>
      </c>
      <c r="AB13" s="150">
        <v>49.6</v>
      </c>
      <c r="AC13" s="150">
        <v>49.9</v>
      </c>
      <c r="AD13" s="150">
        <v>59.2</v>
      </c>
      <c r="AE13" s="150">
        <v>59.5</v>
      </c>
      <c r="AF13" s="150">
        <v>59.8</v>
      </c>
      <c r="AG13" s="150">
        <v>69.099999999999994</v>
      </c>
      <c r="AH13" s="150">
        <v>69.400000000000006</v>
      </c>
      <c r="AI13" s="150">
        <v>69.7</v>
      </c>
      <c r="AJ13" s="150">
        <v>70</v>
      </c>
      <c r="AK13" s="150">
        <v>70.5</v>
      </c>
      <c r="AL13" s="150">
        <v>71</v>
      </c>
      <c r="AM13" s="186"/>
    </row>
    <row r="14" spans="1:39" s="74" customFormat="1" x14ac:dyDescent="0.25">
      <c r="A14" s="82"/>
      <c r="B14" s="82"/>
      <c r="C14" s="83"/>
      <c r="D14" s="75"/>
      <c r="E14" s="75"/>
      <c r="F14" s="75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84"/>
    </row>
    <row r="15" spans="1:39" x14ac:dyDescent="0.25">
      <c r="A15" s="29" t="s">
        <v>313</v>
      </c>
      <c r="B15" s="29" t="s">
        <v>314</v>
      </c>
      <c r="C15" s="30" t="s">
        <v>315</v>
      </c>
      <c r="D15" s="20"/>
      <c r="E15" s="20"/>
      <c r="F15" s="2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>
        <v>10.199999999999999</v>
      </c>
      <c r="U15" s="150">
        <v>12.8</v>
      </c>
      <c r="V15" s="150">
        <v>17.3</v>
      </c>
      <c r="W15" s="150">
        <v>20.8</v>
      </c>
      <c r="X15" s="150">
        <v>24.3</v>
      </c>
      <c r="Y15" s="150">
        <v>27.7</v>
      </c>
      <c r="Z15" s="150">
        <v>32.200000000000003</v>
      </c>
      <c r="AA15" s="150">
        <v>34.700000000000003</v>
      </c>
      <c r="AB15" s="150">
        <v>36.6</v>
      </c>
      <c r="AC15" s="150">
        <v>36.9</v>
      </c>
      <c r="AD15" s="150">
        <v>37.200000000000003</v>
      </c>
      <c r="AE15" s="150">
        <v>39.4</v>
      </c>
      <c r="AF15" s="150">
        <v>41.7</v>
      </c>
      <c r="AG15" s="150">
        <v>42.6</v>
      </c>
      <c r="AH15" s="150">
        <v>44.2</v>
      </c>
      <c r="AI15" s="150">
        <v>45.5</v>
      </c>
      <c r="AJ15" s="150">
        <v>47</v>
      </c>
      <c r="AK15" s="150">
        <v>48.5</v>
      </c>
      <c r="AL15" s="150">
        <v>50</v>
      </c>
      <c r="AM15" s="186"/>
    </row>
    <row r="16" spans="1:39" s="74" customFormat="1" x14ac:dyDescent="0.25">
      <c r="A16" s="82"/>
      <c r="B16" s="82"/>
      <c r="C16" s="83"/>
      <c r="D16" s="75"/>
      <c r="E16" s="75"/>
      <c r="F16" s="75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84"/>
    </row>
    <row r="17" spans="1:39" x14ac:dyDescent="0.25">
      <c r="A17" s="29" t="s">
        <v>316</v>
      </c>
      <c r="B17" s="29" t="s">
        <v>317</v>
      </c>
      <c r="C17" s="30" t="s">
        <v>318</v>
      </c>
      <c r="D17" s="20"/>
      <c r="E17" s="21"/>
      <c r="F17" s="20"/>
      <c r="G17" s="50">
        <f>-H17</f>
        <v>0</v>
      </c>
      <c r="H17" s="50">
        <v>0</v>
      </c>
      <c r="I17" s="50">
        <v>0</v>
      </c>
      <c r="J17" s="50">
        <v>0</v>
      </c>
      <c r="K17" s="50">
        <v>0</v>
      </c>
      <c r="L17" s="50">
        <v>31</v>
      </c>
      <c r="M17" s="50">
        <v>32</v>
      </c>
      <c r="N17" s="50">
        <v>33</v>
      </c>
      <c r="O17" s="50">
        <v>33.5</v>
      </c>
      <c r="P17" s="50">
        <v>35</v>
      </c>
      <c r="Q17" s="50">
        <v>36</v>
      </c>
      <c r="R17" s="50">
        <v>37</v>
      </c>
      <c r="S17" s="50">
        <v>38</v>
      </c>
      <c r="T17" s="50">
        <v>39.5</v>
      </c>
      <c r="U17" s="50">
        <v>40</v>
      </c>
      <c r="V17" s="50">
        <v>47.5</v>
      </c>
      <c r="W17" s="50">
        <v>56.5</v>
      </c>
      <c r="X17" s="50">
        <v>57</v>
      </c>
      <c r="Y17" s="50">
        <v>59.5</v>
      </c>
      <c r="Z17" s="50">
        <v>60</v>
      </c>
      <c r="AA17" s="50">
        <v>60</v>
      </c>
      <c r="AB17" s="50">
        <v>60</v>
      </c>
      <c r="AC17" s="50">
        <v>60</v>
      </c>
      <c r="AD17" s="50">
        <v>61.5</v>
      </c>
      <c r="AE17" s="50">
        <v>61.5</v>
      </c>
      <c r="AF17" s="50">
        <v>61.5</v>
      </c>
      <c r="AG17" s="50">
        <v>62.5</v>
      </c>
      <c r="AH17" s="50">
        <v>63</v>
      </c>
      <c r="AI17" s="50">
        <v>64</v>
      </c>
      <c r="AJ17" s="50">
        <v>65</v>
      </c>
      <c r="AK17" s="50">
        <v>65.5</v>
      </c>
      <c r="AL17" s="50">
        <v>66</v>
      </c>
      <c r="AM17" s="50">
        <v>68</v>
      </c>
    </row>
    <row r="18" spans="1:39" s="74" customFormat="1" x14ac:dyDescent="0.25">
      <c r="A18" s="82"/>
      <c r="B18" s="82"/>
      <c r="C18" s="83"/>
      <c r="D18" s="75"/>
      <c r="E18" s="75"/>
      <c r="F18" s="75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84"/>
    </row>
    <row r="19" spans="1:39" x14ac:dyDescent="0.25">
      <c r="A19" s="29" t="s">
        <v>319</v>
      </c>
      <c r="B19" s="29" t="s">
        <v>320</v>
      </c>
      <c r="C19" s="30" t="s">
        <v>321</v>
      </c>
      <c r="D19" s="20"/>
      <c r="E19" s="20"/>
      <c r="F19" s="20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51">
        <v>9</v>
      </c>
      <c r="V19" s="151">
        <v>9.3000000000000007</v>
      </c>
      <c r="W19" s="151">
        <v>9.6</v>
      </c>
      <c r="X19" s="151">
        <v>9.8000000000000007</v>
      </c>
      <c r="Y19" s="151">
        <v>9.8000000000000007</v>
      </c>
      <c r="Z19" s="151">
        <v>9.9</v>
      </c>
      <c r="AA19" s="151">
        <v>11.3</v>
      </c>
      <c r="AB19" s="151">
        <v>11.53</v>
      </c>
      <c r="AC19" s="151">
        <v>11.53</v>
      </c>
      <c r="AD19" s="151">
        <v>11.68</v>
      </c>
      <c r="AE19" s="151">
        <v>11.68</v>
      </c>
      <c r="AF19" s="151">
        <v>11.68</v>
      </c>
      <c r="AG19" s="151">
        <v>11.68</v>
      </c>
      <c r="AH19" s="151">
        <v>11.68</v>
      </c>
      <c r="AI19" s="151">
        <v>11.78</v>
      </c>
      <c r="AJ19" s="151">
        <v>11.78</v>
      </c>
      <c r="AK19" s="151">
        <v>15.453799999999999</v>
      </c>
      <c r="AL19" s="151">
        <v>16.053799999999999</v>
      </c>
      <c r="AM19" s="186"/>
    </row>
    <row r="20" spans="1:39" s="74" customFormat="1" x14ac:dyDescent="0.25">
      <c r="A20" s="82"/>
      <c r="B20" s="82"/>
      <c r="C20" s="83"/>
      <c r="D20" s="75"/>
      <c r="E20" s="75"/>
      <c r="F20" s="75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84"/>
    </row>
    <row r="21" spans="1:39" x14ac:dyDescent="0.25">
      <c r="A21" s="29" t="s">
        <v>322</v>
      </c>
      <c r="B21" s="29" t="s">
        <v>323</v>
      </c>
      <c r="C21" s="30" t="s">
        <v>324</v>
      </c>
      <c r="D21" s="20"/>
      <c r="E21" s="20"/>
      <c r="F21" s="20"/>
      <c r="G21" s="224">
        <v>265</v>
      </c>
      <c r="H21" s="224">
        <v>265</v>
      </c>
      <c r="I21" s="224">
        <v>266</v>
      </c>
      <c r="J21" s="224">
        <v>266</v>
      </c>
      <c r="K21" s="224">
        <v>266</v>
      </c>
      <c r="L21" s="224">
        <v>266</v>
      </c>
      <c r="M21" s="224">
        <v>266</v>
      </c>
      <c r="N21" s="224">
        <v>266</v>
      </c>
      <c r="O21" s="224">
        <v>266</v>
      </c>
      <c r="P21" s="224">
        <v>266</v>
      </c>
      <c r="Q21" s="224">
        <v>266.5</v>
      </c>
      <c r="R21" s="224">
        <v>267</v>
      </c>
      <c r="S21" s="224">
        <v>267</v>
      </c>
      <c r="T21" s="224">
        <v>268</v>
      </c>
      <c r="U21" s="224">
        <v>268.5</v>
      </c>
      <c r="V21" s="224">
        <v>269</v>
      </c>
      <c r="W21" s="224">
        <v>269</v>
      </c>
      <c r="X21" s="224">
        <v>271</v>
      </c>
      <c r="Y21" s="224">
        <v>272</v>
      </c>
      <c r="Z21" s="224">
        <v>272</v>
      </c>
      <c r="AA21" s="224">
        <v>273</v>
      </c>
      <c r="AB21" s="224">
        <v>274.5</v>
      </c>
      <c r="AC21" s="150">
        <v>275</v>
      </c>
      <c r="AD21" s="150">
        <v>412</v>
      </c>
      <c r="AE21" s="150">
        <v>412</v>
      </c>
      <c r="AF21" s="150">
        <v>413</v>
      </c>
      <c r="AG21" s="150">
        <v>414</v>
      </c>
      <c r="AH21" s="150">
        <v>418</v>
      </c>
      <c r="AI21" s="150">
        <v>419</v>
      </c>
      <c r="AJ21" s="150">
        <v>421</v>
      </c>
      <c r="AK21" s="150">
        <v>423</v>
      </c>
      <c r="AL21" s="150">
        <v>425</v>
      </c>
      <c r="AM21" s="186"/>
    </row>
    <row r="22" spans="1:39" s="74" customFormat="1" x14ac:dyDescent="0.25">
      <c r="A22" s="82"/>
      <c r="B22" s="82"/>
      <c r="C22" s="83"/>
      <c r="D22" s="75"/>
      <c r="E22" s="75"/>
      <c r="F22" s="75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84"/>
    </row>
    <row r="23" spans="1:39" x14ac:dyDescent="0.25">
      <c r="A23" s="29" t="s">
        <v>325</v>
      </c>
      <c r="B23" s="29" t="s">
        <v>326</v>
      </c>
      <c r="C23" s="30" t="s">
        <v>327</v>
      </c>
      <c r="D23" s="20"/>
      <c r="E23" s="20"/>
      <c r="F23" s="20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150">
        <v>3</v>
      </c>
      <c r="X23" s="150">
        <v>7.5</v>
      </c>
      <c r="Y23" s="150">
        <v>11</v>
      </c>
      <c r="Z23" s="150">
        <v>14</v>
      </c>
      <c r="AA23" s="150">
        <v>17</v>
      </c>
      <c r="AB23" s="150">
        <v>17</v>
      </c>
      <c r="AC23" s="150">
        <v>20</v>
      </c>
      <c r="AD23" s="150">
        <v>22.5</v>
      </c>
      <c r="AE23" s="150">
        <v>25</v>
      </c>
      <c r="AF23" s="150">
        <v>27</v>
      </c>
      <c r="AG23" s="150">
        <v>29</v>
      </c>
      <c r="AH23" s="150">
        <v>31</v>
      </c>
      <c r="AI23" s="150">
        <v>33</v>
      </c>
      <c r="AJ23" s="150">
        <v>36</v>
      </c>
      <c r="AK23" s="150">
        <v>38</v>
      </c>
      <c r="AL23" s="150">
        <v>40</v>
      </c>
      <c r="AM23" s="186"/>
    </row>
    <row r="24" spans="1:39" s="74" customFormat="1" x14ac:dyDescent="0.25">
      <c r="A24" s="82"/>
      <c r="B24" s="82"/>
      <c r="C24" s="83"/>
      <c r="D24" s="75"/>
      <c r="E24" s="75"/>
      <c r="F24" s="75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84"/>
    </row>
    <row r="25" spans="1:39" x14ac:dyDescent="0.25">
      <c r="A25" s="29" t="s">
        <v>328</v>
      </c>
      <c r="B25" s="29" t="s">
        <v>329</v>
      </c>
      <c r="C25" s="30" t="s">
        <v>330</v>
      </c>
      <c r="D25" s="20"/>
      <c r="E25" s="20"/>
      <c r="F25" s="20"/>
      <c r="G25" s="150">
        <v>6.2</v>
      </c>
      <c r="H25" s="150">
        <v>6.2</v>
      </c>
      <c r="I25" s="150">
        <v>6.2</v>
      </c>
      <c r="J25" s="150">
        <v>6.2</v>
      </c>
      <c r="K25" s="150">
        <v>6.2</v>
      </c>
      <c r="L25" s="150">
        <v>6.2</v>
      </c>
      <c r="M25" s="150">
        <v>6.2</v>
      </c>
      <c r="N25" s="150">
        <v>6.2</v>
      </c>
      <c r="O25" s="150">
        <v>6.2</v>
      </c>
      <c r="P25" s="150">
        <v>6.2</v>
      </c>
      <c r="Q25" s="150">
        <v>9</v>
      </c>
      <c r="R25" s="150">
        <v>12.8</v>
      </c>
      <c r="S25" s="150">
        <v>15.8</v>
      </c>
      <c r="T25" s="150">
        <v>17.8</v>
      </c>
      <c r="U25" s="150">
        <v>19.5</v>
      </c>
      <c r="V25" s="150">
        <v>23.5</v>
      </c>
      <c r="W25" s="150">
        <v>23.5</v>
      </c>
      <c r="X25" s="150">
        <v>23.5</v>
      </c>
      <c r="Y25" s="150">
        <v>23.5</v>
      </c>
      <c r="Z25" s="150">
        <v>26</v>
      </c>
      <c r="AA25" s="150">
        <v>26</v>
      </c>
      <c r="AB25" s="150">
        <v>26</v>
      </c>
      <c r="AC25" s="150">
        <v>26</v>
      </c>
      <c r="AD25" s="150">
        <v>26</v>
      </c>
      <c r="AE25" s="150">
        <v>26</v>
      </c>
      <c r="AF25" s="150">
        <v>27.5</v>
      </c>
      <c r="AG25" s="150">
        <v>29</v>
      </c>
      <c r="AH25" s="150">
        <v>30.8</v>
      </c>
      <c r="AI25" s="150">
        <v>31.6</v>
      </c>
      <c r="AJ25" s="150">
        <v>32.4</v>
      </c>
      <c r="AK25" s="150">
        <v>33.200000000000003</v>
      </c>
      <c r="AL25" s="150">
        <v>33.200000000000003</v>
      </c>
      <c r="AM25" s="186"/>
    </row>
    <row r="26" spans="1:39" s="74" customFormat="1" x14ac:dyDescent="0.25">
      <c r="A26" s="82"/>
      <c r="B26" s="82"/>
      <c r="C26" s="83"/>
      <c r="D26" s="75"/>
      <c r="E26" s="75"/>
      <c r="F26" s="75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84"/>
    </row>
    <row r="27" spans="1:39" x14ac:dyDescent="0.25">
      <c r="A27" s="29" t="s">
        <v>331</v>
      </c>
      <c r="B27" s="29" t="s">
        <v>332</v>
      </c>
      <c r="C27" s="30" t="s">
        <v>333</v>
      </c>
      <c r="D27" s="20"/>
      <c r="E27" s="20"/>
      <c r="F27" s="20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150">
        <v>109.8</v>
      </c>
      <c r="AF27" s="150">
        <v>110.2</v>
      </c>
      <c r="AG27" s="150">
        <v>110.2</v>
      </c>
      <c r="AH27" s="150">
        <v>110.96</v>
      </c>
      <c r="AI27" s="150">
        <v>111.86</v>
      </c>
      <c r="AJ27" s="150">
        <v>114.12</v>
      </c>
      <c r="AK27" s="150">
        <v>117.02</v>
      </c>
      <c r="AL27" s="150">
        <v>117.75</v>
      </c>
      <c r="AM27" s="186"/>
    </row>
    <row r="28" spans="1:39" s="74" customFormat="1" x14ac:dyDescent="0.25">
      <c r="A28" s="82"/>
      <c r="B28" s="82"/>
      <c r="C28" s="83"/>
      <c r="D28" s="75"/>
      <c r="E28" s="75"/>
      <c r="F28" s="75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84"/>
    </row>
    <row r="29" spans="1:39" x14ac:dyDescent="0.25">
      <c r="A29" s="29" t="s">
        <v>334</v>
      </c>
      <c r="B29" s="29" t="s">
        <v>335</v>
      </c>
      <c r="C29" s="30" t="s">
        <v>336</v>
      </c>
      <c r="D29" s="20"/>
      <c r="E29" s="20"/>
      <c r="F29" s="20"/>
      <c r="G29" s="224">
        <v>144.52000000000001</v>
      </c>
      <c r="H29" s="224">
        <v>144.52000000000001</v>
      </c>
      <c r="I29" s="224">
        <v>144.52000000000001</v>
      </c>
      <c r="J29" s="224">
        <v>144.52000000000001</v>
      </c>
      <c r="K29" s="224">
        <v>144.52000000000001</v>
      </c>
      <c r="L29" s="224">
        <v>144.52000000000001</v>
      </c>
      <c r="M29" s="224">
        <v>144.91999999999999</v>
      </c>
      <c r="N29" s="224">
        <v>145.41999999999999</v>
      </c>
      <c r="O29" s="224">
        <v>145.82</v>
      </c>
      <c r="P29" s="224">
        <v>146.22</v>
      </c>
      <c r="Q29" s="224">
        <v>146.72</v>
      </c>
      <c r="R29" s="150">
        <v>147.32000000000002</v>
      </c>
      <c r="S29" s="150">
        <v>147.92000000000002</v>
      </c>
      <c r="T29" s="150">
        <v>148.82000000000002</v>
      </c>
      <c r="U29" s="150">
        <v>149.32000000000002</v>
      </c>
      <c r="V29" s="150">
        <v>149.72000000000003</v>
      </c>
      <c r="W29" s="150">
        <v>152.72000000000003</v>
      </c>
      <c r="X29" s="150">
        <v>155.72000000000003</v>
      </c>
      <c r="Y29" s="150">
        <v>158.72000000000003</v>
      </c>
      <c r="Z29" s="150">
        <v>159.72000000000003</v>
      </c>
      <c r="AA29" s="150">
        <v>160.82000000000002</v>
      </c>
      <c r="AB29" s="150">
        <v>162.42000000000002</v>
      </c>
      <c r="AC29" s="150">
        <v>163.62</v>
      </c>
      <c r="AD29" s="150">
        <v>164.52</v>
      </c>
      <c r="AE29" s="150">
        <v>165.72</v>
      </c>
      <c r="AF29" s="150">
        <v>167.22</v>
      </c>
      <c r="AG29" s="150">
        <v>168.22</v>
      </c>
      <c r="AH29" s="150">
        <v>169.02</v>
      </c>
      <c r="AI29" s="150">
        <v>170.12</v>
      </c>
      <c r="AJ29" s="150">
        <v>170.92000000000002</v>
      </c>
      <c r="AK29" s="150">
        <v>171.62</v>
      </c>
      <c r="AL29" s="150">
        <v>172.72</v>
      </c>
      <c r="AM29" s="186"/>
    </row>
    <row r="30" spans="1:39" s="74" customFormat="1" x14ac:dyDescent="0.25">
      <c r="A30" s="82"/>
      <c r="B30" s="82"/>
      <c r="C30" s="83"/>
      <c r="D30" s="75"/>
      <c r="E30" s="75"/>
      <c r="F30" s="75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84"/>
    </row>
    <row r="31" spans="1:39" x14ac:dyDescent="0.25">
      <c r="A31" s="29" t="s">
        <v>337</v>
      </c>
      <c r="B31" s="29" t="s">
        <v>338</v>
      </c>
      <c r="C31" s="30" t="s">
        <v>339</v>
      </c>
      <c r="D31" s="20"/>
      <c r="E31" s="21"/>
      <c r="F31" s="20"/>
      <c r="G31" s="149"/>
      <c r="H31" s="149"/>
      <c r="I31" s="149"/>
      <c r="J31" s="149"/>
      <c r="K31" s="149"/>
      <c r="L31" s="149"/>
      <c r="M31" s="149"/>
      <c r="N31" s="225">
        <v>144.86000000000001</v>
      </c>
      <c r="O31" s="225">
        <v>144.86000000000001</v>
      </c>
      <c r="P31" s="225">
        <v>144.86000000000001</v>
      </c>
      <c r="Q31" s="225">
        <v>144.86000000000001</v>
      </c>
      <c r="R31" s="225">
        <v>144.86000000000001</v>
      </c>
      <c r="S31" s="225">
        <v>144.86000000000001</v>
      </c>
      <c r="T31" s="225">
        <v>147.21</v>
      </c>
      <c r="U31" s="225">
        <v>148.56</v>
      </c>
      <c r="V31" s="225">
        <v>151.29</v>
      </c>
      <c r="W31" s="225">
        <v>153.15</v>
      </c>
      <c r="X31" s="225">
        <v>155.19999999999999</v>
      </c>
      <c r="Y31" s="225">
        <v>156.80000000000001</v>
      </c>
      <c r="Z31" s="225">
        <v>158.72</v>
      </c>
      <c r="AA31" s="225">
        <v>160.58000000000001</v>
      </c>
      <c r="AB31" s="225">
        <v>163.21</v>
      </c>
      <c r="AC31" s="225">
        <v>164.89</v>
      </c>
      <c r="AD31" s="225">
        <v>165.43</v>
      </c>
      <c r="AE31" s="225">
        <v>168.23</v>
      </c>
      <c r="AF31" s="225">
        <v>169.65</v>
      </c>
      <c r="AG31" s="50">
        <v>171.803</v>
      </c>
      <c r="AH31" s="50">
        <v>173.98</v>
      </c>
      <c r="AI31" s="50">
        <v>175.4</v>
      </c>
      <c r="AJ31" s="50">
        <v>177.85</v>
      </c>
      <c r="AK31" s="50">
        <v>179.02</v>
      </c>
      <c r="AL31" s="50">
        <v>179.62</v>
      </c>
      <c r="AM31" s="50">
        <v>209.27</v>
      </c>
    </row>
    <row r="32" spans="1:39" s="74" customFormat="1" x14ac:dyDescent="0.25">
      <c r="A32" s="82"/>
      <c r="B32" s="82"/>
      <c r="C32" s="83"/>
      <c r="D32" s="75"/>
      <c r="E32" s="75"/>
      <c r="F32" s="75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84"/>
    </row>
    <row r="33" spans="1:39" x14ac:dyDescent="0.25">
      <c r="A33" s="29" t="s">
        <v>340</v>
      </c>
      <c r="B33" s="29" t="s">
        <v>341</v>
      </c>
      <c r="C33" s="30" t="s">
        <v>342</v>
      </c>
      <c r="D33" s="20"/>
      <c r="E33" s="21"/>
      <c r="F33" s="20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50">
        <v>141.61000000000001</v>
      </c>
      <c r="T33" s="150">
        <v>141.61000000000001</v>
      </c>
      <c r="U33" s="150">
        <v>141.61000000000001</v>
      </c>
      <c r="V33" s="150">
        <v>141.61000000000001</v>
      </c>
      <c r="W33" s="150">
        <v>141.61000000000001</v>
      </c>
      <c r="X33" s="150">
        <v>141.61000000000001</v>
      </c>
      <c r="Y33" s="150">
        <v>141.61000000000001</v>
      </c>
      <c r="Z33" s="150">
        <v>141.61000000000001</v>
      </c>
      <c r="AA33" s="150">
        <v>141.61000000000001</v>
      </c>
      <c r="AB33" s="150">
        <v>141.61000000000001</v>
      </c>
      <c r="AC33" s="150">
        <v>141.61000000000001</v>
      </c>
      <c r="AD33" s="150">
        <v>141.61000000000001</v>
      </c>
      <c r="AE33" s="150" t="s">
        <v>1765</v>
      </c>
      <c r="AF33" s="150" t="s">
        <v>1765</v>
      </c>
      <c r="AG33" s="150">
        <v>142.11000000000001</v>
      </c>
      <c r="AH33" s="150">
        <v>144.57</v>
      </c>
      <c r="AI33" s="150">
        <v>145.53</v>
      </c>
      <c r="AJ33" s="150">
        <v>148.03</v>
      </c>
      <c r="AK33" s="150">
        <v>149.6</v>
      </c>
      <c r="AL33" s="150">
        <v>152</v>
      </c>
      <c r="AM33" s="186"/>
    </row>
    <row r="34" spans="1:39" s="74" customFormat="1" x14ac:dyDescent="0.25">
      <c r="A34" s="82"/>
      <c r="B34" s="82"/>
      <c r="C34" s="83"/>
      <c r="D34" s="75"/>
      <c r="E34" s="75"/>
      <c r="F34" s="75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84"/>
    </row>
    <row r="35" spans="1:39" x14ac:dyDescent="0.25">
      <c r="A35" s="29" t="s">
        <v>343</v>
      </c>
      <c r="B35" s="29" t="s">
        <v>344</v>
      </c>
      <c r="C35" s="30" t="s">
        <v>345</v>
      </c>
      <c r="D35" s="20"/>
      <c r="E35" s="20"/>
      <c r="F35" s="20"/>
      <c r="G35" s="150">
        <v>0.41199999999999998</v>
      </c>
      <c r="H35" s="150">
        <v>0.41199999999999998</v>
      </c>
      <c r="I35" s="150">
        <v>0.41199999999999998</v>
      </c>
      <c r="J35" s="150">
        <v>0.41199999999999998</v>
      </c>
      <c r="K35" s="150">
        <v>0.41199999999999998</v>
      </c>
      <c r="L35" s="150">
        <v>0.41199999999999998</v>
      </c>
      <c r="M35" s="150">
        <v>0.41199999999999998</v>
      </c>
      <c r="N35" s="150">
        <v>1.8149999999999999</v>
      </c>
      <c r="O35" s="150">
        <v>3.1150000000000002</v>
      </c>
      <c r="P35" s="150">
        <v>7.4269999999999996</v>
      </c>
      <c r="Q35" s="150">
        <v>8.4269999999999996</v>
      </c>
      <c r="R35" s="150">
        <v>12.829000000000001</v>
      </c>
      <c r="S35" s="150">
        <v>21.829000000000001</v>
      </c>
      <c r="T35" s="150">
        <v>23.029</v>
      </c>
      <c r="U35" s="150">
        <v>26.103999999999999</v>
      </c>
      <c r="V35" s="150">
        <v>27.103999999999999</v>
      </c>
      <c r="W35" s="150">
        <v>27.404</v>
      </c>
      <c r="X35" s="150">
        <v>27.72</v>
      </c>
      <c r="Y35" s="150">
        <v>27.899000000000001</v>
      </c>
      <c r="Z35" s="150">
        <v>28.398</v>
      </c>
      <c r="AA35" s="150">
        <v>28.957999999999998</v>
      </c>
      <c r="AB35" s="150">
        <v>30.117999999999999</v>
      </c>
      <c r="AC35" s="150">
        <v>31.577999999999999</v>
      </c>
      <c r="AD35" s="150">
        <v>32.387999999999998</v>
      </c>
      <c r="AE35" s="150">
        <v>36.865000000000002</v>
      </c>
      <c r="AF35" s="150">
        <v>439.625</v>
      </c>
      <c r="AG35" s="150">
        <v>39.865000000000002</v>
      </c>
      <c r="AH35" s="150">
        <v>41.784999999999997</v>
      </c>
      <c r="AI35" s="150" t="s">
        <v>1760</v>
      </c>
      <c r="AJ35" s="150">
        <v>43.92</v>
      </c>
      <c r="AK35" s="150">
        <v>46.177999999999997</v>
      </c>
      <c r="AL35" s="150">
        <v>46.988</v>
      </c>
      <c r="AM35" s="186"/>
    </row>
    <row r="36" spans="1:39" s="74" customFormat="1" x14ac:dyDescent="0.25">
      <c r="A36" s="82"/>
      <c r="B36" s="82"/>
      <c r="C36" s="83"/>
      <c r="D36" s="75"/>
      <c r="E36" s="75"/>
      <c r="F36" s="75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84"/>
    </row>
    <row r="37" spans="1:39" x14ac:dyDescent="0.25">
      <c r="A37" s="29" t="s">
        <v>346</v>
      </c>
      <c r="B37" s="29" t="s">
        <v>347</v>
      </c>
      <c r="C37" s="30" t="s">
        <v>348</v>
      </c>
      <c r="D37" s="20"/>
      <c r="E37" s="20"/>
      <c r="F37" s="20"/>
      <c r="G37" s="226">
        <v>30.85</v>
      </c>
      <c r="H37" s="224">
        <v>30.85</v>
      </c>
      <c r="I37" s="224">
        <v>30.85</v>
      </c>
      <c r="J37" s="224">
        <v>30.85</v>
      </c>
      <c r="K37" s="224">
        <v>30.85</v>
      </c>
      <c r="L37" s="224">
        <v>30.85</v>
      </c>
      <c r="M37" s="224">
        <v>30.85</v>
      </c>
      <c r="N37" s="224">
        <v>30.85</v>
      </c>
      <c r="O37" s="224">
        <v>30.85</v>
      </c>
      <c r="P37" s="224">
        <v>30.85</v>
      </c>
      <c r="Q37" s="151">
        <v>30.85</v>
      </c>
      <c r="R37" s="151">
        <v>30.85</v>
      </c>
      <c r="S37" s="151">
        <v>30.85</v>
      </c>
      <c r="T37" s="151">
        <v>30.85</v>
      </c>
      <c r="U37" s="151">
        <v>30.85</v>
      </c>
      <c r="V37" s="151">
        <v>30.85</v>
      </c>
      <c r="W37" s="151">
        <v>30.85</v>
      </c>
      <c r="X37" s="151">
        <v>30.85</v>
      </c>
      <c r="Y37" s="151">
        <v>30.85</v>
      </c>
      <c r="Z37" s="151">
        <v>30.85</v>
      </c>
      <c r="AA37" s="151">
        <v>30.85</v>
      </c>
      <c r="AB37" s="151">
        <v>30.85</v>
      </c>
      <c r="AC37" s="151">
        <v>30.85</v>
      </c>
      <c r="AD37" s="151">
        <v>30.85</v>
      </c>
      <c r="AE37" s="151">
        <v>30.85</v>
      </c>
      <c r="AF37" s="151">
        <v>30.85</v>
      </c>
      <c r="AG37" s="151">
        <v>30.85</v>
      </c>
      <c r="AH37" s="151">
        <v>30.85</v>
      </c>
      <c r="AI37" s="151">
        <v>30.85</v>
      </c>
      <c r="AJ37" s="151">
        <v>30.85</v>
      </c>
      <c r="AK37" s="151">
        <v>30.85</v>
      </c>
      <c r="AL37" s="151">
        <v>30.85</v>
      </c>
      <c r="AM37" s="186"/>
    </row>
    <row r="38" spans="1:39" s="74" customFormat="1" x14ac:dyDescent="0.25">
      <c r="A38" s="82"/>
      <c r="B38" s="82"/>
      <c r="C38" s="83"/>
      <c r="D38" s="75"/>
      <c r="E38" s="75"/>
      <c r="F38" s="75"/>
      <c r="G38" s="17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84"/>
    </row>
    <row r="39" spans="1:39" x14ac:dyDescent="0.25">
      <c r="A39" s="29" t="s">
        <v>349</v>
      </c>
      <c r="B39" s="29" t="s">
        <v>350</v>
      </c>
      <c r="C39" s="30" t="s">
        <v>351</v>
      </c>
      <c r="D39" s="20"/>
      <c r="E39" s="20"/>
      <c r="F39" s="20"/>
      <c r="G39" s="150">
        <v>2.4500000000000002</v>
      </c>
      <c r="H39" s="150">
        <v>2.4500000000000002</v>
      </c>
      <c r="I39" s="150">
        <v>2.4500000000000002</v>
      </c>
      <c r="J39" s="150">
        <v>2.4500000000000002</v>
      </c>
      <c r="K39" s="150">
        <v>2.4500000000000002</v>
      </c>
      <c r="L39" s="150">
        <v>2.4500000000000002</v>
      </c>
      <c r="M39" s="150">
        <v>2.4500000000000002</v>
      </c>
      <c r="N39" s="150">
        <v>2.4500000000000002</v>
      </c>
      <c r="O39" s="150">
        <v>2.4500000000000002</v>
      </c>
      <c r="P39" s="150">
        <v>2.4500000000000002</v>
      </c>
      <c r="Q39" s="150">
        <v>2.4500000000000002</v>
      </c>
      <c r="R39" s="150">
        <v>2.4500000000000002</v>
      </c>
      <c r="S39" s="150">
        <v>2.4500000000000002</v>
      </c>
      <c r="T39" s="150">
        <v>2.4500000000000002</v>
      </c>
      <c r="U39" s="150">
        <v>2.4500000000000002</v>
      </c>
      <c r="V39" s="150">
        <v>2.4500000000000002</v>
      </c>
      <c r="W39" s="150">
        <v>2.4500000000000002</v>
      </c>
      <c r="X39" s="150">
        <v>2.4500000000000002</v>
      </c>
      <c r="Y39" s="150">
        <v>3.55</v>
      </c>
      <c r="Z39" s="150">
        <v>4.57</v>
      </c>
      <c r="AA39" s="150">
        <v>4.57</v>
      </c>
      <c r="AB39" s="150">
        <v>4.57</v>
      </c>
      <c r="AC39" s="150">
        <v>5.07</v>
      </c>
      <c r="AD39" s="150">
        <v>5.07</v>
      </c>
      <c r="AE39" s="150">
        <v>5.07</v>
      </c>
      <c r="AF39" s="150">
        <v>5.07</v>
      </c>
      <c r="AG39" s="150">
        <v>5.07</v>
      </c>
      <c r="AH39" s="150">
        <v>5.07</v>
      </c>
      <c r="AI39" s="150">
        <v>6.72</v>
      </c>
      <c r="AJ39" s="150">
        <v>7.97</v>
      </c>
      <c r="AK39" s="150">
        <v>12.92</v>
      </c>
      <c r="AL39" s="150">
        <v>14.02</v>
      </c>
      <c r="AM39" s="186"/>
    </row>
    <row r="40" spans="1:39" s="74" customFormat="1" x14ac:dyDescent="0.25">
      <c r="A40" s="82"/>
      <c r="B40" s="82"/>
      <c r="C40" s="83"/>
      <c r="D40" s="75"/>
      <c r="E40" s="75"/>
      <c r="F40" s="75"/>
      <c r="G40" s="227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84"/>
    </row>
    <row r="41" spans="1:39" x14ac:dyDescent="0.25">
      <c r="A41" s="29" t="s">
        <v>352</v>
      </c>
      <c r="B41" s="29" t="s">
        <v>353</v>
      </c>
      <c r="C41" s="30" t="s">
        <v>354</v>
      </c>
      <c r="D41" s="20"/>
      <c r="E41" s="20"/>
      <c r="F41" s="20"/>
      <c r="G41" s="150">
        <v>15.13</v>
      </c>
      <c r="H41" s="150">
        <v>15.35</v>
      </c>
      <c r="I41" s="150">
        <v>15.35</v>
      </c>
      <c r="J41" s="150">
        <v>15.35</v>
      </c>
      <c r="K41" s="150">
        <v>15.35</v>
      </c>
      <c r="L41" s="150">
        <v>15.35</v>
      </c>
      <c r="M41" s="150">
        <v>15.35</v>
      </c>
      <c r="N41" s="150">
        <v>15.35</v>
      </c>
      <c r="O41" s="150">
        <v>15.35</v>
      </c>
      <c r="P41" s="150">
        <v>15.35</v>
      </c>
      <c r="Q41" s="150">
        <v>15.35</v>
      </c>
      <c r="R41" s="150">
        <v>16.55</v>
      </c>
      <c r="S41" s="150">
        <v>16.55</v>
      </c>
      <c r="T41" s="150">
        <v>16.55</v>
      </c>
      <c r="U41" s="150">
        <v>16.55</v>
      </c>
      <c r="V41" s="150">
        <v>16.55</v>
      </c>
      <c r="W41" s="150">
        <v>19.41</v>
      </c>
      <c r="X41" s="150">
        <v>26.25</v>
      </c>
      <c r="Y41" s="150">
        <v>26.25</v>
      </c>
      <c r="Z41" s="150">
        <v>27.54</v>
      </c>
      <c r="AA41" s="150">
        <v>27.93</v>
      </c>
      <c r="AB41" s="150">
        <v>33.659999999999997</v>
      </c>
      <c r="AC41" s="150">
        <v>38.409999999999997</v>
      </c>
      <c r="AD41" s="150">
        <v>40.79</v>
      </c>
      <c r="AE41" s="150">
        <v>43.19</v>
      </c>
      <c r="AF41" s="150">
        <v>47.38</v>
      </c>
      <c r="AG41" s="150">
        <v>50.85</v>
      </c>
      <c r="AH41" s="150">
        <v>55.62</v>
      </c>
      <c r="AI41" s="150">
        <v>57.16</v>
      </c>
      <c r="AJ41" s="150">
        <v>67.099999999999994</v>
      </c>
      <c r="AK41" s="150">
        <v>76.97</v>
      </c>
      <c r="AL41" s="150">
        <v>76.97</v>
      </c>
      <c r="AM41" s="186"/>
    </row>
    <row r="42" spans="1:39" s="74" customFormat="1" x14ac:dyDescent="0.25">
      <c r="A42" s="82"/>
      <c r="B42" s="82"/>
      <c r="C42" s="83"/>
      <c r="D42" s="75"/>
      <c r="E42" s="75"/>
      <c r="F42" s="75"/>
      <c r="G42" s="227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84"/>
    </row>
    <row r="43" spans="1:39" x14ac:dyDescent="0.25">
      <c r="A43" s="29" t="s">
        <v>355</v>
      </c>
      <c r="B43" s="29" t="s">
        <v>356</v>
      </c>
      <c r="C43" s="30" t="s">
        <v>357</v>
      </c>
      <c r="D43" s="20"/>
      <c r="E43" s="20"/>
      <c r="F43" s="20"/>
      <c r="G43" s="181"/>
      <c r="H43" s="221"/>
      <c r="I43" s="221"/>
      <c r="J43" s="221"/>
      <c r="K43" s="221"/>
      <c r="L43" s="221"/>
      <c r="M43" s="221"/>
      <c r="N43" s="221"/>
      <c r="O43" s="150">
        <v>45</v>
      </c>
      <c r="P43" s="150">
        <v>45</v>
      </c>
      <c r="Q43" s="150">
        <v>45</v>
      </c>
      <c r="R43" s="150">
        <v>45</v>
      </c>
      <c r="S43" s="150">
        <v>45</v>
      </c>
      <c r="T43" s="150">
        <v>45</v>
      </c>
      <c r="U43" s="150">
        <v>48</v>
      </c>
      <c r="V43" s="150">
        <v>48</v>
      </c>
      <c r="W43" s="150">
        <v>48</v>
      </c>
      <c r="X43" s="150">
        <v>48</v>
      </c>
      <c r="Y43" s="150">
        <v>48</v>
      </c>
      <c r="Z43" s="150">
        <v>54</v>
      </c>
      <c r="AA43" s="150">
        <v>54</v>
      </c>
      <c r="AB43" s="150">
        <v>54</v>
      </c>
      <c r="AC43" s="150">
        <v>54</v>
      </c>
      <c r="AD43" s="150">
        <v>54</v>
      </c>
      <c r="AE43" s="150">
        <v>54</v>
      </c>
      <c r="AF43" s="150">
        <v>54</v>
      </c>
      <c r="AG43" s="150">
        <v>54</v>
      </c>
      <c r="AH43" s="150">
        <v>56</v>
      </c>
      <c r="AI43" s="150">
        <v>56</v>
      </c>
      <c r="AJ43" s="150">
        <v>57</v>
      </c>
      <c r="AK43" s="150">
        <v>57</v>
      </c>
      <c r="AL43" s="150">
        <v>57</v>
      </c>
      <c r="AM43" s="186"/>
    </row>
    <row r="44" spans="1:39" s="74" customFormat="1" x14ac:dyDescent="0.25">
      <c r="A44" s="82"/>
      <c r="B44" s="82"/>
      <c r="C44" s="83"/>
      <c r="D44" s="75"/>
      <c r="E44" s="75"/>
      <c r="F44" s="75"/>
      <c r="G44" s="17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84"/>
    </row>
    <row r="45" spans="1:39" x14ac:dyDescent="0.25">
      <c r="A45" s="29" t="s">
        <v>358</v>
      </c>
      <c r="B45" s="29" t="s">
        <v>359</v>
      </c>
      <c r="C45" s="30" t="s">
        <v>360</v>
      </c>
      <c r="D45" s="20"/>
      <c r="E45" s="20"/>
      <c r="F45" s="20"/>
      <c r="G45" s="181"/>
      <c r="H45" s="221"/>
      <c r="I45" s="221"/>
      <c r="J45" s="221"/>
      <c r="K45" s="221"/>
      <c r="L45" s="221"/>
      <c r="M45" s="151">
        <v>10.49</v>
      </c>
      <c r="N45" s="151">
        <v>10.49</v>
      </c>
      <c r="O45" s="151">
        <v>10.49</v>
      </c>
      <c r="P45" s="151">
        <v>10.49</v>
      </c>
      <c r="Q45" s="151">
        <v>11.49</v>
      </c>
      <c r="R45" s="151">
        <v>11.49</v>
      </c>
      <c r="S45" s="151">
        <v>11.49</v>
      </c>
      <c r="T45" s="151">
        <v>11.49</v>
      </c>
      <c r="U45" s="151">
        <v>11.49</v>
      </c>
      <c r="V45" s="151">
        <v>11.49</v>
      </c>
      <c r="W45" s="151">
        <v>11.49</v>
      </c>
      <c r="X45" s="151">
        <v>11.49</v>
      </c>
      <c r="Y45" s="151">
        <v>12.1</v>
      </c>
      <c r="Z45" s="151">
        <v>12.1</v>
      </c>
      <c r="AA45" s="151">
        <v>14.2</v>
      </c>
      <c r="AB45" s="151">
        <v>16.8</v>
      </c>
      <c r="AC45" s="151">
        <v>16.8</v>
      </c>
      <c r="AD45" s="151">
        <v>16.8</v>
      </c>
      <c r="AE45" s="151">
        <v>17.8</v>
      </c>
      <c r="AF45" s="151">
        <v>21.26</v>
      </c>
      <c r="AG45" s="151">
        <v>21.26</v>
      </c>
      <c r="AH45" s="151">
        <v>28.26</v>
      </c>
      <c r="AI45" s="151">
        <v>28.26</v>
      </c>
      <c r="AJ45" s="151">
        <v>28.26</v>
      </c>
      <c r="AK45" s="151">
        <v>36.25</v>
      </c>
      <c r="AL45" s="151">
        <v>46.25</v>
      </c>
      <c r="AM45" s="186"/>
    </row>
    <row r="46" spans="1:39" s="74" customFormat="1" x14ac:dyDescent="0.25">
      <c r="A46" s="82"/>
      <c r="B46" s="82"/>
      <c r="C46" s="83"/>
      <c r="D46" s="75"/>
      <c r="E46" s="75"/>
      <c r="F46" s="75"/>
      <c r="G46" s="17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84"/>
    </row>
    <row r="47" spans="1:39" x14ac:dyDescent="0.25">
      <c r="A47" s="29" t="s">
        <v>361</v>
      </c>
      <c r="B47" s="29" t="s">
        <v>362</v>
      </c>
      <c r="C47" s="30" t="s">
        <v>363</v>
      </c>
      <c r="D47" s="20"/>
      <c r="E47" s="20"/>
      <c r="F47" s="20"/>
      <c r="G47" s="150">
        <v>2.5750000000000002</v>
      </c>
      <c r="H47" s="150">
        <v>2.7</v>
      </c>
      <c r="I47" s="150">
        <v>3.12</v>
      </c>
      <c r="J47" s="150">
        <v>3.12</v>
      </c>
      <c r="K47" s="150">
        <v>3.12</v>
      </c>
      <c r="L47" s="150">
        <v>3.22</v>
      </c>
      <c r="M47" s="150">
        <v>3.62</v>
      </c>
      <c r="N47" s="150">
        <v>3.81</v>
      </c>
      <c r="O47" s="150">
        <v>3.81</v>
      </c>
      <c r="P47" s="150">
        <v>4.0199999999999996</v>
      </c>
      <c r="Q47" s="150">
        <v>4.22</v>
      </c>
      <c r="R47" s="150">
        <v>4.32</v>
      </c>
      <c r="S47" s="150">
        <v>4.4400000000000004</v>
      </c>
      <c r="T47" s="150">
        <v>5.12</v>
      </c>
      <c r="U47" s="150">
        <v>5.44</v>
      </c>
      <c r="V47" s="150">
        <v>7.94</v>
      </c>
      <c r="W47" s="150">
        <v>10.06</v>
      </c>
      <c r="X47" s="150">
        <v>11.23</v>
      </c>
      <c r="Y47" s="150">
        <v>11.37</v>
      </c>
      <c r="Z47" s="150">
        <v>12.43</v>
      </c>
      <c r="AA47" s="150">
        <v>12.97</v>
      </c>
      <c r="AB47" s="150">
        <v>13.37</v>
      </c>
      <c r="AC47" s="150">
        <v>13.64</v>
      </c>
      <c r="AD47" s="150">
        <v>14.48</v>
      </c>
      <c r="AE47" s="150">
        <v>15.52</v>
      </c>
      <c r="AF47" s="150">
        <v>15.9</v>
      </c>
      <c r="AG47" s="150">
        <v>16.91</v>
      </c>
      <c r="AH47" s="150">
        <v>18.07</v>
      </c>
      <c r="AI47" s="150">
        <v>21.29</v>
      </c>
      <c r="AJ47" s="150">
        <v>22.19</v>
      </c>
      <c r="AK47" s="150">
        <v>23.25</v>
      </c>
      <c r="AL47" s="150">
        <v>24.18</v>
      </c>
      <c r="AM47" s="186"/>
    </row>
    <row r="48" spans="1:39" x14ac:dyDescent="0.25">
      <c r="G48" s="145">
        <f>SUM(G2:G47)</f>
        <v>548.79700000000003</v>
      </c>
      <c r="H48" s="145">
        <f t="shared" ref="H48:AM48" si="0">SUM(H2:H47)</f>
        <v>549.44200000000012</v>
      </c>
      <c r="I48" s="145">
        <f t="shared" si="0"/>
        <v>551.16200000000003</v>
      </c>
      <c r="J48" s="145">
        <f t="shared" si="0"/>
        <v>551.46199999999999</v>
      </c>
      <c r="K48" s="145">
        <f t="shared" si="0"/>
        <v>581.76200000000017</v>
      </c>
      <c r="L48" s="145">
        <f t="shared" si="0"/>
        <v>613.16200000000015</v>
      </c>
      <c r="M48" s="145">
        <f t="shared" si="0"/>
        <v>625.75200000000018</v>
      </c>
      <c r="N48" s="145">
        <f t="shared" si="0"/>
        <v>779.00500000000011</v>
      </c>
      <c r="O48" s="145">
        <f t="shared" si="0"/>
        <v>827.505</v>
      </c>
      <c r="P48" s="145">
        <f t="shared" si="0"/>
        <v>836.86700000000008</v>
      </c>
      <c r="Q48" s="145">
        <f t="shared" si="0"/>
        <v>846.16700000000014</v>
      </c>
      <c r="R48" s="145">
        <f t="shared" si="0"/>
        <v>859.06900000000007</v>
      </c>
      <c r="S48" s="145">
        <f t="shared" si="0"/>
        <v>1021.6990000000001</v>
      </c>
      <c r="T48" s="145">
        <f t="shared" si="0"/>
        <v>1042.829</v>
      </c>
      <c r="U48" s="145">
        <f t="shared" si="0"/>
        <v>1071.6740000000002</v>
      </c>
      <c r="V48" s="145">
        <f t="shared" si="0"/>
        <v>1100.7040000000002</v>
      </c>
      <c r="W48" s="145">
        <f t="shared" si="0"/>
        <v>1136.444</v>
      </c>
      <c r="X48" s="145">
        <f t="shared" si="0"/>
        <v>1166.82</v>
      </c>
      <c r="Y48" s="145">
        <f t="shared" si="0"/>
        <v>1186.1489999999997</v>
      </c>
      <c r="Z48" s="145">
        <f t="shared" si="0"/>
        <v>1209.8379999999997</v>
      </c>
      <c r="AA48" s="145">
        <f t="shared" si="0"/>
        <v>1225.5880000000002</v>
      </c>
      <c r="AB48" s="145">
        <f t="shared" si="0"/>
        <v>1246.6379999999997</v>
      </c>
      <c r="AC48" s="145">
        <f t="shared" si="0"/>
        <v>1262.598</v>
      </c>
      <c r="AD48" s="145">
        <f t="shared" si="0"/>
        <v>1419.8179999999998</v>
      </c>
      <c r="AE48" s="145">
        <f t="shared" si="0"/>
        <v>1407.2249999999999</v>
      </c>
      <c r="AF48" s="145">
        <f t="shared" si="0"/>
        <v>1829.4350000000002</v>
      </c>
      <c r="AG48" s="145">
        <f t="shared" si="0"/>
        <v>1596.1179999999999</v>
      </c>
      <c r="AH48" s="145">
        <f t="shared" si="0"/>
        <v>1631.3649999999998</v>
      </c>
      <c r="AI48" s="145">
        <f t="shared" si="0"/>
        <v>1608.0700000000002</v>
      </c>
      <c r="AJ48" s="145">
        <f t="shared" si="0"/>
        <v>1682.6899999999998</v>
      </c>
      <c r="AK48" s="145">
        <f t="shared" si="0"/>
        <v>1730.1317999999999</v>
      </c>
      <c r="AL48" s="145">
        <f t="shared" si="0"/>
        <v>1793.5018000000002</v>
      </c>
      <c r="AM48" s="145">
        <f t="shared" si="0"/>
        <v>277.27</v>
      </c>
    </row>
    <row r="49" spans="1:38" x14ac:dyDescent="0.25"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</row>
    <row r="50" spans="1:38" x14ac:dyDescent="0.25"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</row>
    <row r="52" spans="1:38" x14ac:dyDescent="0.25">
      <c r="A52" s="38" t="s">
        <v>1834</v>
      </c>
      <c r="B52" s="36" t="s">
        <v>1677</v>
      </c>
    </row>
    <row r="53" spans="1:38" x14ac:dyDescent="0.25">
      <c r="A53" s="49"/>
      <c r="B53" s="36"/>
    </row>
    <row r="54" spans="1:38" x14ac:dyDescent="0.25">
      <c r="A54" s="10" t="s">
        <v>1835</v>
      </c>
      <c r="B54" s="36" t="s">
        <v>1672</v>
      </c>
    </row>
    <row r="55" spans="1:38" x14ac:dyDescent="0.25">
      <c r="A55" s="49"/>
      <c r="B55" s="36"/>
    </row>
    <row r="56" spans="1:38" x14ac:dyDescent="0.25">
      <c r="A56" s="39" t="s">
        <v>1836</v>
      </c>
      <c r="B56" s="36" t="s">
        <v>1673</v>
      </c>
    </row>
  </sheetData>
  <hyperlinks>
    <hyperlink ref="B5" r:id="rId1" xr:uid="{00000000-0004-0000-0400-000000000000}"/>
    <hyperlink ref="B9" r:id="rId2" xr:uid="{00000000-0004-0000-0400-000001000000}"/>
    <hyperlink ref="B11" r:id="rId3" xr:uid="{00000000-0004-0000-0400-000002000000}"/>
    <hyperlink ref="B13" r:id="rId4" xr:uid="{00000000-0004-0000-0400-000003000000}"/>
    <hyperlink ref="B15" r:id="rId5" xr:uid="{00000000-0004-0000-0400-000004000000}"/>
    <hyperlink ref="B17" r:id="rId6" xr:uid="{00000000-0004-0000-0400-000005000000}"/>
    <hyperlink ref="B19" r:id="rId7" xr:uid="{00000000-0004-0000-0400-000006000000}"/>
    <hyperlink ref="B25" r:id="rId8" xr:uid="{00000000-0004-0000-0400-000007000000}"/>
    <hyperlink ref="B29" r:id="rId9" xr:uid="{00000000-0004-0000-0400-000008000000}"/>
    <hyperlink ref="B31" r:id="rId10" xr:uid="{00000000-0004-0000-0400-000009000000}"/>
    <hyperlink ref="B33" r:id="rId11" xr:uid="{00000000-0004-0000-0400-00000A000000}"/>
    <hyperlink ref="B35" r:id="rId12" xr:uid="{00000000-0004-0000-0400-00000B000000}"/>
    <hyperlink ref="B39" r:id="rId13" xr:uid="{00000000-0004-0000-0400-00000C000000}"/>
    <hyperlink ref="B43" r:id="rId14" xr:uid="{00000000-0004-0000-0400-00000D000000}"/>
    <hyperlink ref="B47" r:id="rId15" xr:uid="{00000000-0004-0000-0400-00000E000000}"/>
  </hyperlinks>
  <pageMargins left="0.7" right="0.7" top="0.75" bottom="0.75" header="0.3" footer="0.3"/>
  <pageSetup paperSize="9" orientation="portrait" r:id="rId1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1"/>
  <sheetViews>
    <sheetView topLeftCell="A30" zoomScale="85" zoomScaleNormal="85" workbookViewId="0">
      <selection activeCell="A67" sqref="A67:A71"/>
    </sheetView>
  </sheetViews>
  <sheetFormatPr defaultRowHeight="14.25" x14ac:dyDescent="0.25"/>
  <cols>
    <col min="1" max="1" width="38.42578125" style="41" customWidth="1"/>
    <col min="2" max="2" width="28.7109375" style="41" hidden="1" customWidth="1"/>
    <col min="3" max="3" width="19.7109375" style="41" hidden="1" customWidth="1"/>
    <col min="4" max="5" width="10.7109375" style="41" hidden="1" customWidth="1"/>
    <col min="6" max="6" width="21.140625" style="41" hidden="1" customWidth="1"/>
    <col min="7" max="16384" width="9.140625" style="41"/>
  </cols>
  <sheetData>
    <row r="1" spans="1:39" s="74" customFormat="1" ht="17.25" x14ac:dyDescent="0.25">
      <c r="A1" s="76" t="s">
        <v>7</v>
      </c>
      <c r="B1" s="84" t="s">
        <v>65</v>
      </c>
      <c r="C1" s="84" t="s">
        <v>67</v>
      </c>
      <c r="D1" s="77" t="s">
        <v>0</v>
      </c>
      <c r="E1" s="77" t="s">
        <v>1</v>
      </c>
      <c r="F1" s="77" t="s">
        <v>2</v>
      </c>
      <c r="G1" s="80" t="s">
        <v>458</v>
      </c>
      <c r="H1" s="80" t="s">
        <v>459</v>
      </c>
      <c r="I1" s="80" t="s">
        <v>460</v>
      </c>
      <c r="J1" s="80" t="s">
        <v>461</v>
      </c>
      <c r="K1" s="80" t="s">
        <v>462</v>
      </c>
      <c r="L1" s="80" t="s">
        <v>463</v>
      </c>
      <c r="M1" s="80" t="s">
        <v>464</v>
      </c>
      <c r="N1" s="80" t="s">
        <v>465</v>
      </c>
      <c r="O1" s="80" t="s">
        <v>466</v>
      </c>
      <c r="P1" s="80" t="s">
        <v>467</v>
      </c>
      <c r="Q1" s="80" t="s">
        <v>468</v>
      </c>
      <c r="R1" s="80" t="s">
        <v>469</v>
      </c>
      <c r="S1" s="80" t="s">
        <v>470</v>
      </c>
      <c r="T1" s="80" t="s">
        <v>471</v>
      </c>
      <c r="U1" s="80" t="s">
        <v>472</v>
      </c>
      <c r="V1" s="80" t="s">
        <v>473</v>
      </c>
      <c r="W1" s="80" t="s">
        <v>474</v>
      </c>
      <c r="X1" s="80" t="s">
        <v>475</v>
      </c>
      <c r="Y1" s="80" t="s">
        <v>476</v>
      </c>
      <c r="Z1" s="80" t="s">
        <v>477</v>
      </c>
      <c r="AA1" s="80" t="s">
        <v>478</v>
      </c>
      <c r="AB1" s="80" t="s">
        <v>479</v>
      </c>
      <c r="AC1" s="80" t="s">
        <v>480</v>
      </c>
      <c r="AD1" s="80" t="s">
        <v>481</v>
      </c>
      <c r="AE1" s="80" t="s">
        <v>482</v>
      </c>
      <c r="AF1" s="80" t="s">
        <v>483</v>
      </c>
      <c r="AG1" s="80" t="s">
        <v>484</v>
      </c>
      <c r="AH1" s="80" t="s">
        <v>485</v>
      </c>
      <c r="AI1" s="80" t="s">
        <v>486</v>
      </c>
      <c r="AJ1" s="80" t="s">
        <v>487</v>
      </c>
      <c r="AK1" s="80" t="s">
        <v>488</v>
      </c>
      <c r="AL1" s="80" t="s">
        <v>489</v>
      </c>
      <c r="AM1" s="80" t="s">
        <v>1686</v>
      </c>
    </row>
    <row r="2" spans="1:39" s="74" customFormat="1" x14ac:dyDescent="0.25">
      <c r="A2" s="82"/>
      <c r="B2" s="82"/>
      <c r="C2" s="83"/>
      <c r="D2" s="75"/>
      <c r="E2" s="75"/>
      <c r="F2" s="75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175"/>
      <c r="AM2" s="75"/>
    </row>
    <row r="3" spans="1:39" s="68" customFormat="1" x14ac:dyDescent="0.25">
      <c r="A3" s="65"/>
      <c r="B3" s="65"/>
      <c r="C3" s="66"/>
      <c r="D3" s="67"/>
      <c r="E3" s="67"/>
      <c r="F3" s="6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77"/>
      <c r="AM3" s="182"/>
    </row>
    <row r="4" spans="1:39" s="68" customFormat="1" x14ac:dyDescent="0.25">
      <c r="A4" s="65"/>
      <c r="B4" s="65"/>
      <c r="C4" s="66"/>
      <c r="D4" s="67"/>
      <c r="E4" s="67"/>
      <c r="F4" s="6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77"/>
      <c r="AM4" s="182"/>
    </row>
    <row r="5" spans="1:39" s="68" customFormat="1" x14ac:dyDescent="0.25">
      <c r="A5" s="65"/>
      <c r="B5" s="65"/>
      <c r="C5" s="66"/>
      <c r="D5" s="67"/>
      <c r="E5" s="67"/>
      <c r="F5" s="6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77"/>
      <c r="AM5" s="182"/>
    </row>
    <row r="6" spans="1:39" s="74" customFormat="1" x14ac:dyDescent="0.25">
      <c r="A6" s="82"/>
      <c r="B6" s="82"/>
      <c r="C6" s="83"/>
      <c r="D6" s="75"/>
      <c r="E6" s="75"/>
      <c r="F6" s="75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78"/>
      <c r="AM6" s="184"/>
    </row>
    <row r="7" spans="1:39" x14ac:dyDescent="0.25">
      <c r="A7" s="29" t="s">
        <v>631</v>
      </c>
      <c r="B7" s="29" t="s">
        <v>632</v>
      </c>
      <c r="C7" s="30" t="s">
        <v>633</v>
      </c>
      <c r="D7" s="20"/>
      <c r="E7" s="21"/>
      <c r="F7" s="20"/>
      <c r="G7" s="228">
        <v>0</v>
      </c>
      <c r="H7" s="228">
        <v>0</v>
      </c>
      <c r="I7" s="228">
        <v>0</v>
      </c>
      <c r="J7" s="228">
        <v>0</v>
      </c>
      <c r="K7" s="228">
        <v>0</v>
      </c>
      <c r="L7" s="228">
        <v>0</v>
      </c>
      <c r="M7" s="228">
        <v>0</v>
      </c>
      <c r="N7" s="228">
        <v>0</v>
      </c>
      <c r="O7" s="228">
        <v>0</v>
      </c>
      <c r="P7" s="228">
        <v>0</v>
      </c>
      <c r="Q7" s="228">
        <v>0</v>
      </c>
      <c r="R7" s="228">
        <v>4</v>
      </c>
      <c r="S7" s="228">
        <v>6</v>
      </c>
      <c r="T7" s="228">
        <v>8</v>
      </c>
      <c r="U7" s="228">
        <v>21</v>
      </c>
      <c r="V7" s="228">
        <v>41</v>
      </c>
      <c r="W7" s="228">
        <v>44</v>
      </c>
      <c r="X7" s="228">
        <v>50</v>
      </c>
      <c r="Y7" s="228">
        <v>52</v>
      </c>
      <c r="Z7" s="228">
        <v>53.52</v>
      </c>
      <c r="AA7" s="228">
        <v>54.52</v>
      </c>
      <c r="AB7" s="150">
        <v>55.52</v>
      </c>
      <c r="AC7" s="150">
        <v>55.52</v>
      </c>
      <c r="AD7" s="150">
        <v>55.52</v>
      </c>
      <c r="AE7" s="150">
        <v>57.52</v>
      </c>
      <c r="AF7" s="151">
        <v>58.42</v>
      </c>
      <c r="AG7" s="151">
        <v>59.22</v>
      </c>
      <c r="AH7" s="151">
        <v>59.697000000000003</v>
      </c>
      <c r="AI7" s="150">
        <v>61.2</v>
      </c>
      <c r="AJ7" s="150">
        <v>65.2</v>
      </c>
      <c r="AK7" s="150">
        <v>67</v>
      </c>
      <c r="AL7" s="179">
        <v>72</v>
      </c>
      <c r="AM7" s="186"/>
    </row>
    <row r="8" spans="1:39" s="74" customFormat="1" x14ac:dyDescent="0.25">
      <c r="A8" s="82"/>
      <c r="B8" s="82"/>
      <c r="C8" s="83"/>
      <c r="D8" s="75"/>
      <c r="E8" s="75"/>
      <c r="F8" s="75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78"/>
      <c r="AM8" s="184"/>
    </row>
    <row r="9" spans="1:39" x14ac:dyDescent="0.25">
      <c r="A9" s="29" t="s">
        <v>634</v>
      </c>
      <c r="B9" s="142" t="s">
        <v>635</v>
      </c>
      <c r="C9" s="30" t="s">
        <v>636</v>
      </c>
      <c r="D9" s="20"/>
      <c r="E9" s="20"/>
      <c r="F9" s="20"/>
      <c r="G9" s="151">
        <v>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6</v>
      </c>
      <c r="N9" s="151">
        <v>6</v>
      </c>
      <c r="O9" s="151">
        <v>6</v>
      </c>
      <c r="P9" s="151">
        <v>6</v>
      </c>
      <c r="Q9" s="151">
        <v>6</v>
      </c>
      <c r="R9" s="151">
        <v>6</v>
      </c>
      <c r="S9" s="151">
        <v>6</v>
      </c>
      <c r="T9" s="151">
        <v>6</v>
      </c>
      <c r="U9" s="151">
        <v>7</v>
      </c>
      <c r="V9" s="151">
        <v>8</v>
      </c>
      <c r="W9" s="151">
        <v>9</v>
      </c>
      <c r="X9" s="151">
        <v>10</v>
      </c>
      <c r="Y9" s="151">
        <v>11</v>
      </c>
      <c r="Z9" s="151">
        <v>12</v>
      </c>
      <c r="AA9" s="151">
        <v>13</v>
      </c>
      <c r="AB9" s="151">
        <v>14</v>
      </c>
      <c r="AC9" s="151">
        <v>16</v>
      </c>
      <c r="AD9" s="151">
        <v>16</v>
      </c>
      <c r="AE9" s="151">
        <v>17.5</v>
      </c>
      <c r="AF9" s="151">
        <v>17.5</v>
      </c>
      <c r="AG9" s="151">
        <v>19</v>
      </c>
      <c r="AH9" s="151">
        <v>19</v>
      </c>
      <c r="AI9" s="151">
        <v>19</v>
      </c>
      <c r="AJ9" s="151">
        <v>20.5</v>
      </c>
      <c r="AK9" s="151">
        <v>22</v>
      </c>
      <c r="AL9" s="180">
        <v>22</v>
      </c>
      <c r="AM9" s="186"/>
    </row>
    <row r="10" spans="1:39" s="74" customFormat="1" x14ac:dyDescent="0.25">
      <c r="A10" s="82"/>
      <c r="B10" s="82"/>
      <c r="C10" s="83"/>
      <c r="D10" s="75"/>
      <c r="E10" s="75"/>
      <c r="F10" s="75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78"/>
      <c r="AM10" s="184"/>
    </row>
    <row r="11" spans="1:39" x14ac:dyDescent="0.25">
      <c r="A11" s="29" t="s">
        <v>637</v>
      </c>
      <c r="B11" s="29" t="s">
        <v>638</v>
      </c>
      <c r="C11" s="30" t="s">
        <v>639</v>
      </c>
      <c r="D11" s="20"/>
      <c r="E11" s="20"/>
      <c r="F11" s="20"/>
      <c r="G11" s="150">
        <v>1.52</v>
      </c>
      <c r="H11" s="150">
        <v>1.52</v>
      </c>
      <c r="I11" s="150">
        <v>1.52</v>
      </c>
      <c r="J11" s="150">
        <v>1.52</v>
      </c>
      <c r="K11" s="150">
        <v>1.52</v>
      </c>
      <c r="L11" s="150">
        <v>1.52</v>
      </c>
      <c r="M11" s="150">
        <v>1.52</v>
      </c>
      <c r="N11" s="150">
        <v>2.0409999999999999</v>
      </c>
      <c r="O11" s="150">
        <v>2.0409999999999999</v>
      </c>
      <c r="P11" s="150">
        <v>2.0409999999999999</v>
      </c>
      <c r="Q11" s="150">
        <v>2.9910000000000001</v>
      </c>
      <c r="R11" s="150">
        <v>3.7909999999999999</v>
      </c>
      <c r="S11" s="150">
        <v>4.5110000000000001</v>
      </c>
      <c r="T11" s="150">
        <v>4.5110000000000001</v>
      </c>
      <c r="U11" s="150">
        <v>4.5110000000000001</v>
      </c>
      <c r="V11" s="150">
        <v>4.6349999999999998</v>
      </c>
      <c r="W11" s="150">
        <v>4.8949999999999996</v>
      </c>
      <c r="X11" s="150">
        <v>4.8949999999999996</v>
      </c>
      <c r="Y11" s="150">
        <v>4.8949999999999996</v>
      </c>
      <c r="Z11" s="150">
        <v>5.3970000000000002</v>
      </c>
      <c r="AA11" s="150">
        <v>5.9770000000000003</v>
      </c>
      <c r="AB11" s="150">
        <v>7.9080000000000004</v>
      </c>
      <c r="AC11" s="150">
        <v>8.2579999999999991</v>
      </c>
      <c r="AD11" s="150">
        <v>8.5380000000000003</v>
      </c>
      <c r="AE11" s="150">
        <v>9.1679999999999993</v>
      </c>
      <c r="AF11" s="150">
        <v>10.835000000000001</v>
      </c>
      <c r="AG11" s="150">
        <v>10.835000000000001</v>
      </c>
      <c r="AH11" s="150">
        <v>12.362</v>
      </c>
      <c r="AI11" s="150">
        <v>16.715</v>
      </c>
      <c r="AJ11" s="150">
        <v>21.079000000000001</v>
      </c>
      <c r="AK11" s="150">
        <v>21.856000000000002</v>
      </c>
      <c r="AL11" s="179">
        <v>23.454999999999998</v>
      </c>
      <c r="AM11" s="186"/>
    </row>
    <row r="12" spans="1:39" s="74" customFormat="1" x14ac:dyDescent="0.25">
      <c r="A12" s="82"/>
      <c r="B12" s="82"/>
      <c r="C12" s="83"/>
      <c r="D12" s="75"/>
      <c r="E12" s="75"/>
      <c r="F12" s="75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78"/>
      <c r="AM12" s="184"/>
    </row>
    <row r="13" spans="1:39" x14ac:dyDescent="0.25">
      <c r="A13" s="29" t="s">
        <v>640</v>
      </c>
      <c r="B13" s="29" t="s">
        <v>641</v>
      </c>
      <c r="C13" s="30" t="s">
        <v>642</v>
      </c>
      <c r="D13" s="20"/>
      <c r="E13" s="20"/>
      <c r="F13" s="20"/>
      <c r="G13" s="150">
        <v>2</v>
      </c>
      <c r="H13" s="150">
        <v>2</v>
      </c>
      <c r="I13" s="150">
        <v>2</v>
      </c>
      <c r="J13" s="150">
        <v>2</v>
      </c>
      <c r="K13" s="150">
        <v>2</v>
      </c>
      <c r="L13" s="150">
        <v>4</v>
      </c>
      <c r="M13" s="150">
        <v>4</v>
      </c>
      <c r="N13" s="150">
        <v>6</v>
      </c>
      <c r="O13" s="150">
        <v>7</v>
      </c>
      <c r="P13" s="150">
        <v>7</v>
      </c>
      <c r="Q13" s="150">
        <v>7</v>
      </c>
      <c r="R13" s="150">
        <v>10</v>
      </c>
      <c r="S13" s="150">
        <v>15</v>
      </c>
      <c r="T13" s="150">
        <v>15</v>
      </c>
      <c r="U13" s="150">
        <v>15</v>
      </c>
      <c r="V13" s="150">
        <v>16</v>
      </c>
      <c r="W13" s="150">
        <v>18</v>
      </c>
      <c r="X13" s="150">
        <v>19</v>
      </c>
      <c r="Y13" s="150">
        <v>19</v>
      </c>
      <c r="Z13" s="150">
        <v>19</v>
      </c>
      <c r="AA13" s="150">
        <v>21</v>
      </c>
      <c r="AB13" s="150">
        <v>21</v>
      </c>
      <c r="AC13" s="150">
        <v>23</v>
      </c>
      <c r="AD13" s="150">
        <v>26</v>
      </c>
      <c r="AE13" s="150">
        <v>26</v>
      </c>
      <c r="AF13" s="150">
        <v>26</v>
      </c>
      <c r="AG13" s="150">
        <v>28</v>
      </c>
      <c r="AH13" s="150">
        <v>30</v>
      </c>
      <c r="AI13" s="150">
        <v>30</v>
      </c>
      <c r="AJ13" s="150">
        <v>31</v>
      </c>
      <c r="AK13" s="150">
        <v>32</v>
      </c>
      <c r="AL13" s="179">
        <v>34</v>
      </c>
      <c r="AM13" s="186"/>
    </row>
    <row r="14" spans="1:39" s="74" customFormat="1" x14ac:dyDescent="0.25">
      <c r="A14" s="82"/>
      <c r="B14" s="82"/>
      <c r="C14" s="83"/>
      <c r="D14" s="75"/>
      <c r="E14" s="75"/>
      <c r="F14" s="75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78"/>
      <c r="AM14" s="184"/>
    </row>
    <row r="15" spans="1:39" x14ac:dyDescent="0.25">
      <c r="A15" s="27" t="s">
        <v>643</v>
      </c>
      <c r="B15" s="34" t="s">
        <v>644</v>
      </c>
      <c r="C15" s="28" t="s">
        <v>645</v>
      </c>
      <c r="D15" s="20"/>
      <c r="E15" s="19"/>
      <c r="F15" s="1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29"/>
      <c r="AK15" s="229"/>
      <c r="AL15" s="230"/>
      <c r="AM15" s="186"/>
    </row>
    <row r="16" spans="1:39" s="74" customFormat="1" x14ac:dyDescent="0.25">
      <c r="A16" s="82"/>
      <c r="B16" s="82"/>
      <c r="C16" s="83"/>
      <c r="D16" s="75"/>
      <c r="E16" s="75"/>
      <c r="F16" s="75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78"/>
      <c r="AM16" s="184"/>
    </row>
    <row r="17" spans="1:39" x14ac:dyDescent="0.25">
      <c r="A17" s="29" t="s">
        <v>646</v>
      </c>
      <c r="B17" s="29" t="s">
        <v>647</v>
      </c>
      <c r="C17" s="30" t="s">
        <v>648</v>
      </c>
      <c r="D17" s="20"/>
      <c r="E17" s="20"/>
      <c r="F17" s="20"/>
      <c r="G17" s="150">
        <v>5</v>
      </c>
      <c r="H17" s="150">
        <v>5</v>
      </c>
      <c r="I17" s="150">
        <v>5</v>
      </c>
      <c r="J17" s="150">
        <v>5</v>
      </c>
      <c r="K17" s="150">
        <v>5</v>
      </c>
      <c r="L17" s="150">
        <v>5</v>
      </c>
      <c r="M17" s="150">
        <v>5</v>
      </c>
      <c r="N17" s="150">
        <v>5</v>
      </c>
      <c r="O17" s="150">
        <v>7</v>
      </c>
      <c r="P17" s="150">
        <v>7</v>
      </c>
      <c r="Q17" s="150">
        <v>7</v>
      </c>
      <c r="R17" s="150">
        <v>7</v>
      </c>
      <c r="S17" s="150">
        <v>7</v>
      </c>
      <c r="T17" s="150">
        <v>11</v>
      </c>
      <c r="U17" s="150">
        <v>12</v>
      </c>
      <c r="V17" s="150">
        <v>13</v>
      </c>
      <c r="W17" s="150">
        <v>13</v>
      </c>
      <c r="X17" s="150">
        <v>16</v>
      </c>
      <c r="Y17" s="150">
        <v>18</v>
      </c>
      <c r="Z17" s="150">
        <v>18</v>
      </c>
      <c r="AA17" s="150">
        <v>21</v>
      </c>
      <c r="AB17" s="150">
        <v>25</v>
      </c>
      <c r="AC17" s="150">
        <v>25</v>
      </c>
      <c r="AD17" s="150">
        <v>25</v>
      </c>
      <c r="AE17" s="150">
        <v>25</v>
      </c>
      <c r="AF17" s="150">
        <v>25</v>
      </c>
      <c r="AG17" s="150">
        <v>25</v>
      </c>
      <c r="AH17" s="150">
        <v>25</v>
      </c>
      <c r="AI17" s="150">
        <v>27</v>
      </c>
      <c r="AJ17" s="150">
        <v>27</v>
      </c>
      <c r="AK17" s="150">
        <v>27</v>
      </c>
      <c r="AL17" s="179">
        <v>30</v>
      </c>
      <c r="AM17" s="186"/>
    </row>
    <row r="18" spans="1:39" s="74" customFormat="1" x14ac:dyDescent="0.25">
      <c r="A18" s="82"/>
      <c r="B18" s="82"/>
      <c r="C18" s="83"/>
      <c r="D18" s="75"/>
      <c r="E18" s="75"/>
      <c r="F18" s="75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78"/>
      <c r="AM18" s="184"/>
    </row>
    <row r="19" spans="1:39" x14ac:dyDescent="0.25">
      <c r="A19" s="29" t="s">
        <v>649</v>
      </c>
      <c r="B19" s="29" t="s">
        <v>650</v>
      </c>
      <c r="C19" s="30" t="s">
        <v>651</v>
      </c>
      <c r="D19" s="20"/>
      <c r="E19" s="20"/>
      <c r="F19" s="20"/>
      <c r="G19" s="151">
        <v>8</v>
      </c>
      <c r="H19" s="151">
        <v>8.5</v>
      </c>
      <c r="I19" s="151">
        <v>8.5</v>
      </c>
      <c r="J19" s="151">
        <v>8.5</v>
      </c>
      <c r="K19" s="151">
        <v>9</v>
      </c>
      <c r="L19" s="151">
        <v>10</v>
      </c>
      <c r="M19" s="151">
        <v>10.5</v>
      </c>
      <c r="N19" s="151">
        <v>11</v>
      </c>
      <c r="O19" s="151">
        <v>11.5</v>
      </c>
      <c r="P19" s="151">
        <v>12.5</v>
      </c>
      <c r="Q19" s="151">
        <v>14</v>
      </c>
      <c r="R19" s="151">
        <v>14.5</v>
      </c>
      <c r="S19" s="151">
        <v>15</v>
      </c>
      <c r="T19" s="151">
        <v>15.5</v>
      </c>
      <c r="U19" s="151">
        <v>16.5</v>
      </c>
      <c r="V19" s="151">
        <v>17.5</v>
      </c>
      <c r="W19" s="151">
        <v>18</v>
      </c>
      <c r="X19" s="151">
        <v>18.5</v>
      </c>
      <c r="Y19" s="151">
        <v>19</v>
      </c>
      <c r="Z19" s="151">
        <v>22</v>
      </c>
      <c r="AA19" s="151">
        <v>24</v>
      </c>
      <c r="AB19" s="151">
        <v>24.5</v>
      </c>
      <c r="AC19" s="151">
        <v>25</v>
      </c>
      <c r="AD19" s="151">
        <v>25</v>
      </c>
      <c r="AE19" s="151">
        <v>25.5</v>
      </c>
      <c r="AF19" s="151">
        <v>26</v>
      </c>
      <c r="AG19" s="151">
        <v>26.5</v>
      </c>
      <c r="AH19" s="151">
        <v>28</v>
      </c>
      <c r="AI19" s="151">
        <v>30</v>
      </c>
      <c r="AJ19" s="151">
        <v>31</v>
      </c>
      <c r="AK19" s="151">
        <v>32</v>
      </c>
      <c r="AL19" s="180">
        <v>34</v>
      </c>
      <c r="AM19" s="186"/>
    </row>
    <row r="20" spans="1:39" s="74" customFormat="1" x14ac:dyDescent="0.25">
      <c r="A20" s="82"/>
      <c r="B20" s="82"/>
      <c r="C20" s="83"/>
      <c r="D20" s="75"/>
      <c r="E20" s="75"/>
      <c r="F20" s="75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78"/>
      <c r="AM20" s="184"/>
    </row>
    <row r="21" spans="1:39" x14ac:dyDescent="0.25">
      <c r="A21" s="29" t="s">
        <v>652</v>
      </c>
      <c r="B21" s="29" t="s">
        <v>653</v>
      </c>
      <c r="C21" s="30" t="s">
        <v>654</v>
      </c>
      <c r="D21" s="20"/>
      <c r="E21" s="20"/>
      <c r="F21" s="20"/>
      <c r="G21" s="231">
        <v>25</v>
      </c>
      <c r="H21" s="231">
        <v>25</v>
      </c>
      <c r="I21" s="231">
        <v>25</v>
      </c>
      <c r="J21" s="231">
        <v>25</v>
      </c>
      <c r="K21" s="231">
        <v>25</v>
      </c>
      <c r="L21" s="231">
        <v>27</v>
      </c>
      <c r="M21" s="231">
        <v>29</v>
      </c>
      <c r="N21" s="231">
        <v>30</v>
      </c>
      <c r="O21" s="231">
        <v>34</v>
      </c>
      <c r="P21" s="231">
        <v>34</v>
      </c>
      <c r="Q21" s="231">
        <v>35</v>
      </c>
      <c r="R21" s="50">
        <v>37</v>
      </c>
      <c r="S21" s="50">
        <v>41</v>
      </c>
      <c r="T21" s="50">
        <v>45</v>
      </c>
      <c r="U21" s="50">
        <v>50</v>
      </c>
      <c r="V21" s="50">
        <v>56</v>
      </c>
      <c r="W21" s="50">
        <v>60</v>
      </c>
      <c r="X21" s="50">
        <v>64</v>
      </c>
      <c r="Y21" s="50">
        <v>69</v>
      </c>
      <c r="Z21" s="50">
        <v>72</v>
      </c>
      <c r="AA21" s="50">
        <v>77</v>
      </c>
      <c r="AB21" s="50">
        <v>80</v>
      </c>
      <c r="AC21" s="50">
        <v>83</v>
      </c>
      <c r="AD21" s="50">
        <v>87</v>
      </c>
      <c r="AE21" s="50">
        <v>90</v>
      </c>
      <c r="AF21" s="50">
        <v>92</v>
      </c>
      <c r="AG21" s="50">
        <v>95</v>
      </c>
      <c r="AH21" s="50">
        <v>98</v>
      </c>
      <c r="AI21" s="50">
        <v>102</v>
      </c>
      <c r="AJ21" s="50">
        <v>105</v>
      </c>
      <c r="AK21" s="50">
        <v>109</v>
      </c>
      <c r="AL21" s="176">
        <v>114</v>
      </c>
      <c r="AM21" s="186"/>
    </row>
    <row r="22" spans="1:39" s="74" customFormat="1" x14ac:dyDescent="0.25">
      <c r="A22" s="82"/>
      <c r="B22" s="82"/>
      <c r="C22" s="83"/>
      <c r="D22" s="75"/>
      <c r="E22" s="75"/>
      <c r="F22" s="75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78"/>
      <c r="AM22" s="184"/>
    </row>
    <row r="23" spans="1:39" x14ac:dyDescent="0.25">
      <c r="A23" s="29" t="s">
        <v>655</v>
      </c>
      <c r="B23" s="142" t="s">
        <v>656</v>
      </c>
      <c r="C23" s="30" t="s">
        <v>657</v>
      </c>
      <c r="D23" s="20"/>
      <c r="E23" s="20"/>
      <c r="F23" s="20"/>
      <c r="G23" s="151">
        <v>8</v>
      </c>
      <c r="H23" s="151">
        <v>8</v>
      </c>
      <c r="I23" s="151">
        <v>8</v>
      </c>
      <c r="J23" s="151">
        <v>8</v>
      </c>
      <c r="K23" s="151">
        <v>9</v>
      </c>
      <c r="L23" s="151">
        <v>9</v>
      </c>
      <c r="M23" s="151">
        <v>9</v>
      </c>
      <c r="N23" s="151">
        <v>12</v>
      </c>
      <c r="O23" s="151">
        <v>12</v>
      </c>
      <c r="P23" s="151">
        <v>15</v>
      </c>
      <c r="Q23" s="151">
        <v>15</v>
      </c>
      <c r="R23" s="151">
        <v>15</v>
      </c>
      <c r="S23" s="151">
        <v>17</v>
      </c>
      <c r="T23" s="151">
        <v>17</v>
      </c>
      <c r="U23" s="151">
        <v>17</v>
      </c>
      <c r="V23" s="151">
        <v>20</v>
      </c>
      <c r="W23" s="151">
        <v>24</v>
      </c>
      <c r="X23" s="151">
        <v>26</v>
      </c>
      <c r="Y23" s="151">
        <v>27</v>
      </c>
      <c r="Z23" s="151">
        <v>29</v>
      </c>
      <c r="AA23" s="151">
        <v>31</v>
      </c>
      <c r="AB23" s="151">
        <v>33</v>
      </c>
      <c r="AC23" s="151">
        <v>36</v>
      </c>
      <c r="AD23" s="151">
        <v>39</v>
      </c>
      <c r="AE23" s="151">
        <v>41</v>
      </c>
      <c r="AF23" s="151">
        <v>43</v>
      </c>
      <c r="AG23" s="151">
        <v>44</v>
      </c>
      <c r="AH23" s="151">
        <v>45</v>
      </c>
      <c r="AI23" s="151">
        <v>47</v>
      </c>
      <c r="AJ23" s="151">
        <v>48</v>
      </c>
      <c r="AK23" s="151">
        <v>49</v>
      </c>
      <c r="AL23" s="180">
        <v>50</v>
      </c>
      <c r="AM23" s="186"/>
    </row>
    <row r="24" spans="1:39" s="74" customFormat="1" x14ac:dyDescent="0.25">
      <c r="A24" s="82"/>
      <c r="B24" s="82"/>
      <c r="C24" s="83"/>
      <c r="D24" s="75"/>
      <c r="E24" s="75"/>
      <c r="F24" s="75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78"/>
      <c r="AM24" s="184"/>
    </row>
    <row r="25" spans="1:39" x14ac:dyDescent="0.25">
      <c r="A25" s="27" t="s">
        <v>658</v>
      </c>
      <c r="B25" s="34" t="s">
        <v>659</v>
      </c>
      <c r="C25" s="28" t="s">
        <v>660</v>
      </c>
      <c r="D25" s="20"/>
      <c r="E25" s="19"/>
      <c r="F25" s="1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  <c r="AJ25" s="229"/>
      <c r="AK25" s="229"/>
      <c r="AL25" s="230"/>
      <c r="AM25" s="186"/>
    </row>
    <row r="26" spans="1:39" s="74" customFormat="1" x14ac:dyDescent="0.25">
      <c r="A26" s="82"/>
      <c r="B26" s="82"/>
      <c r="C26" s="83"/>
      <c r="D26" s="75"/>
      <c r="E26" s="75"/>
      <c r="F26" s="75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78"/>
      <c r="AM26" s="184"/>
    </row>
    <row r="27" spans="1:39" x14ac:dyDescent="0.25">
      <c r="A27" s="29" t="s">
        <v>661</v>
      </c>
      <c r="B27" s="29" t="s">
        <v>662</v>
      </c>
      <c r="C27" s="30" t="s">
        <v>663</v>
      </c>
      <c r="D27" s="20"/>
      <c r="E27" s="20"/>
      <c r="F27" s="20"/>
      <c r="G27" s="150">
        <v>18</v>
      </c>
      <c r="H27" s="150">
        <v>19.8</v>
      </c>
      <c r="I27" s="150">
        <v>22.1</v>
      </c>
      <c r="J27" s="150">
        <v>23.6</v>
      </c>
      <c r="K27" s="150">
        <v>26.1</v>
      </c>
      <c r="L27" s="150">
        <v>29.1</v>
      </c>
      <c r="M27" s="150">
        <v>32.6</v>
      </c>
      <c r="N27" s="150">
        <v>36.700000000000003</v>
      </c>
      <c r="O27" s="150">
        <v>41.3</v>
      </c>
      <c r="P27" s="150">
        <v>43.1</v>
      </c>
      <c r="Q27" s="150">
        <v>45</v>
      </c>
      <c r="R27" s="150">
        <v>46.8</v>
      </c>
      <c r="S27" s="150">
        <v>48.9</v>
      </c>
      <c r="T27" s="150">
        <v>51.8</v>
      </c>
      <c r="U27" s="150">
        <v>63.5</v>
      </c>
      <c r="V27" s="150">
        <v>66.2</v>
      </c>
      <c r="W27" s="150">
        <v>69.8</v>
      </c>
      <c r="X27" s="150">
        <v>73</v>
      </c>
      <c r="Y27" s="150">
        <v>80.5</v>
      </c>
      <c r="Z27" s="150">
        <v>83.6</v>
      </c>
      <c r="AA27" s="150">
        <v>88.2</v>
      </c>
      <c r="AB27" s="150">
        <v>91.4</v>
      </c>
      <c r="AC27" s="150">
        <v>96.2</v>
      </c>
      <c r="AD27" s="150">
        <v>99</v>
      </c>
      <c r="AE27" s="150">
        <v>87.7</v>
      </c>
      <c r="AF27" s="150">
        <v>89.8</v>
      </c>
      <c r="AG27" s="150">
        <v>91.9</v>
      </c>
      <c r="AH27" s="150">
        <v>93.9</v>
      </c>
      <c r="AI27" s="150">
        <v>95.8</v>
      </c>
      <c r="AJ27" s="150">
        <v>97.4</v>
      </c>
      <c r="AK27" s="150">
        <v>99.1</v>
      </c>
      <c r="AL27" s="179">
        <v>100.611</v>
      </c>
      <c r="AM27" s="186"/>
    </row>
    <row r="28" spans="1:39" s="74" customFormat="1" x14ac:dyDescent="0.25">
      <c r="A28" s="82"/>
      <c r="B28" s="82"/>
      <c r="C28" s="83"/>
      <c r="D28" s="75"/>
      <c r="E28" s="75"/>
      <c r="F28" s="75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78"/>
      <c r="AM28" s="184"/>
    </row>
    <row r="29" spans="1:39" x14ac:dyDescent="0.25">
      <c r="A29" s="29" t="s">
        <v>664</v>
      </c>
      <c r="B29" s="29" t="s">
        <v>665</v>
      </c>
      <c r="C29" s="30" t="s">
        <v>666</v>
      </c>
      <c r="D29" s="20"/>
      <c r="E29" s="20"/>
      <c r="F29" s="20"/>
      <c r="G29" s="151">
        <v>128</v>
      </c>
      <c r="H29" s="151">
        <v>130</v>
      </c>
      <c r="I29" s="151">
        <v>132</v>
      </c>
      <c r="J29" s="151">
        <v>134</v>
      </c>
      <c r="K29" s="151">
        <v>136</v>
      </c>
      <c r="L29" s="151">
        <v>138</v>
      </c>
      <c r="M29" s="151">
        <v>140</v>
      </c>
      <c r="N29" s="151">
        <v>142</v>
      </c>
      <c r="O29" s="151">
        <v>144</v>
      </c>
      <c r="P29" s="151">
        <v>146</v>
      </c>
      <c r="Q29" s="151">
        <v>148</v>
      </c>
      <c r="R29" s="151">
        <v>150</v>
      </c>
      <c r="S29" s="151">
        <v>152</v>
      </c>
      <c r="T29" s="151">
        <v>154</v>
      </c>
      <c r="U29" s="151">
        <v>156</v>
      </c>
      <c r="V29" s="151">
        <v>158</v>
      </c>
      <c r="W29" s="151">
        <v>160</v>
      </c>
      <c r="X29" s="151">
        <v>162</v>
      </c>
      <c r="Y29" s="151">
        <v>164</v>
      </c>
      <c r="Z29" s="151">
        <v>166</v>
      </c>
      <c r="AA29" s="151">
        <v>168</v>
      </c>
      <c r="AB29" s="151">
        <v>170</v>
      </c>
      <c r="AC29" s="151">
        <v>172</v>
      </c>
      <c r="AD29" s="151">
        <v>174</v>
      </c>
      <c r="AE29" s="151">
        <v>176</v>
      </c>
      <c r="AF29" s="151">
        <v>178</v>
      </c>
      <c r="AG29" s="151">
        <v>180</v>
      </c>
      <c r="AH29" s="151">
        <v>182</v>
      </c>
      <c r="AI29" s="151">
        <v>184</v>
      </c>
      <c r="AJ29" s="151">
        <v>186</v>
      </c>
      <c r="AK29" s="151">
        <v>188</v>
      </c>
      <c r="AL29" s="180">
        <v>190</v>
      </c>
      <c r="AM29" s="186"/>
    </row>
    <row r="30" spans="1:39" s="74" customFormat="1" ht="15" thickBot="1" x14ac:dyDescent="0.3">
      <c r="A30" s="82"/>
      <c r="B30" s="82"/>
      <c r="C30" s="83"/>
      <c r="D30" s="75"/>
      <c r="E30" s="75"/>
      <c r="F30" s="75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78"/>
      <c r="AM30" s="184"/>
    </row>
    <row r="31" spans="1:39" ht="15" thickBot="1" x14ac:dyDescent="0.3">
      <c r="A31" s="29" t="s">
        <v>667</v>
      </c>
      <c r="B31" s="29" t="s">
        <v>668</v>
      </c>
      <c r="C31" s="30" t="s">
        <v>669</v>
      </c>
      <c r="D31" s="20"/>
      <c r="E31" s="20"/>
      <c r="F31" s="20"/>
      <c r="G31" s="232">
        <v>0</v>
      </c>
      <c r="H31" s="232">
        <v>0</v>
      </c>
      <c r="I31" s="232">
        <v>0</v>
      </c>
      <c r="J31" s="232">
        <v>0</v>
      </c>
      <c r="K31" s="232">
        <v>0</v>
      </c>
      <c r="L31" s="232">
        <v>0</v>
      </c>
      <c r="M31" s="232">
        <v>3</v>
      </c>
      <c r="N31" s="232">
        <v>36.11</v>
      </c>
      <c r="O31" s="232">
        <v>38.11</v>
      </c>
      <c r="P31" s="232">
        <v>38.11</v>
      </c>
      <c r="Q31" s="232">
        <v>38.11</v>
      </c>
      <c r="R31" s="232">
        <v>41.4</v>
      </c>
      <c r="S31" s="232">
        <v>44.24</v>
      </c>
      <c r="T31" s="232">
        <v>44.24</v>
      </c>
      <c r="U31" s="232">
        <v>44.47</v>
      </c>
      <c r="V31" s="232">
        <v>46.21</v>
      </c>
      <c r="W31" s="232">
        <v>46.7</v>
      </c>
      <c r="X31" s="232">
        <v>48.03</v>
      </c>
      <c r="Y31" s="232">
        <v>49.84</v>
      </c>
      <c r="Z31" s="232">
        <v>52.73</v>
      </c>
      <c r="AA31" s="232">
        <v>53.46</v>
      </c>
      <c r="AB31" s="232">
        <v>54.41</v>
      </c>
      <c r="AC31" s="232">
        <v>54.41</v>
      </c>
      <c r="AD31" s="232">
        <v>54.41</v>
      </c>
      <c r="AE31" s="232">
        <v>55.64</v>
      </c>
      <c r="AF31" s="232">
        <v>56.99</v>
      </c>
      <c r="AG31" s="232">
        <v>56.99</v>
      </c>
      <c r="AH31" s="232">
        <v>57.14</v>
      </c>
      <c r="AI31" s="232">
        <v>59.14</v>
      </c>
      <c r="AJ31" s="232">
        <v>59.14</v>
      </c>
      <c r="AK31" s="232">
        <v>59.14</v>
      </c>
      <c r="AL31" s="233">
        <v>59.87</v>
      </c>
      <c r="AM31" s="186"/>
    </row>
    <row r="32" spans="1:39" s="74" customFormat="1" x14ac:dyDescent="0.25">
      <c r="A32" s="82"/>
      <c r="B32" s="82"/>
      <c r="C32" s="83"/>
      <c r="D32" s="75"/>
      <c r="E32" s="75"/>
      <c r="F32" s="75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78"/>
      <c r="AM32" s="184"/>
    </row>
    <row r="33" spans="1:39" x14ac:dyDescent="0.25">
      <c r="A33" s="29" t="s">
        <v>670</v>
      </c>
      <c r="B33" s="29" t="s">
        <v>671</v>
      </c>
      <c r="C33" s="30" t="s">
        <v>672</v>
      </c>
      <c r="D33" s="20"/>
      <c r="E33" s="20"/>
      <c r="F33" s="20"/>
      <c r="G33" s="150">
        <v>5.7</v>
      </c>
      <c r="H33" s="150">
        <v>5.7</v>
      </c>
      <c r="I33" s="150">
        <v>5.7</v>
      </c>
      <c r="J33" s="150">
        <v>5.7</v>
      </c>
      <c r="K33" s="150">
        <v>5.7</v>
      </c>
      <c r="L33" s="150">
        <v>5.7</v>
      </c>
      <c r="M33" s="150">
        <v>6.02</v>
      </c>
      <c r="N33" s="150">
        <v>6.02</v>
      </c>
      <c r="O33" s="150">
        <v>6.02</v>
      </c>
      <c r="P33" s="150">
        <v>6.02</v>
      </c>
      <c r="Q33" s="150">
        <v>6.02</v>
      </c>
      <c r="R33" s="150">
        <v>6.02</v>
      </c>
      <c r="S33" s="150">
        <v>6.02</v>
      </c>
      <c r="T33" s="150">
        <v>6.02</v>
      </c>
      <c r="U33" s="150">
        <v>6.02</v>
      </c>
      <c r="V33" s="150">
        <v>6.02</v>
      </c>
      <c r="W33" s="150">
        <v>6.02</v>
      </c>
      <c r="X33" s="150">
        <v>6.02</v>
      </c>
      <c r="Y33" s="150">
        <v>6.52</v>
      </c>
      <c r="Z33" s="150">
        <v>6.52</v>
      </c>
      <c r="AA33" s="150">
        <v>6.52</v>
      </c>
      <c r="AB33" s="150">
        <v>6.52</v>
      </c>
      <c r="AC33" s="150">
        <v>6.52</v>
      </c>
      <c r="AD33" s="150">
        <v>6.66</v>
      </c>
      <c r="AE33" s="150">
        <v>6.66</v>
      </c>
      <c r="AF33" s="150">
        <v>6.66</v>
      </c>
      <c r="AG33" s="150">
        <v>6.66</v>
      </c>
      <c r="AH33" s="150">
        <v>6.66</v>
      </c>
      <c r="AI33" s="150">
        <v>6.66</v>
      </c>
      <c r="AJ33" s="150">
        <v>6.66</v>
      </c>
      <c r="AK33" s="150">
        <v>6.66</v>
      </c>
      <c r="AL33" s="179">
        <v>7.32</v>
      </c>
      <c r="AM33" s="186"/>
    </row>
    <row r="34" spans="1:39" s="74" customFormat="1" x14ac:dyDescent="0.25">
      <c r="A34" s="82"/>
      <c r="B34" s="82"/>
      <c r="C34" s="83"/>
      <c r="D34" s="75"/>
      <c r="E34" s="75"/>
      <c r="F34" s="75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78"/>
      <c r="AM34" s="184"/>
    </row>
    <row r="35" spans="1:39" ht="28.5" x14ac:dyDescent="0.25">
      <c r="A35" s="27" t="s">
        <v>673</v>
      </c>
      <c r="B35" s="34" t="s">
        <v>674</v>
      </c>
      <c r="C35" s="28" t="s">
        <v>675</v>
      </c>
      <c r="D35" s="20"/>
      <c r="E35" s="19"/>
      <c r="F35" s="1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229"/>
      <c r="AK35" s="229"/>
      <c r="AL35" s="230"/>
      <c r="AM35" s="186"/>
    </row>
    <row r="36" spans="1:39" s="74" customFormat="1" x14ac:dyDescent="0.25">
      <c r="A36" s="82"/>
      <c r="B36" s="82"/>
      <c r="C36" s="83"/>
      <c r="D36" s="75"/>
      <c r="E36" s="75"/>
      <c r="F36" s="75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78"/>
      <c r="AM36" s="184"/>
    </row>
    <row r="37" spans="1:39" x14ac:dyDescent="0.25">
      <c r="A37" s="29" t="s">
        <v>676</v>
      </c>
      <c r="B37" s="29" t="s">
        <v>677</v>
      </c>
      <c r="C37" s="30" t="s">
        <v>678</v>
      </c>
      <c r="D37" s="20"/>
      <c r="E37" s="20"/>
      <c r="F37" s="20"/>
      <c r="G37" s="151">
        <v>5.12</v>
      </c>
      <c r="H37" s="151">
        <v>5.12</v>
      </c>
      <c r="I37" s="151">
        <v>5.12</v>
      </c>
      <c r="J37" s="151">
        <v>5.12</v>
      </c>
      <c r="K37" s="151">
        <v>5.12</v>
      </c>
      <c r="L37" s="151">
        <v>7.4</v>
      </c>
      <c r="M37" s="151">
        <v>10.199999999999999</v>
      </c>
      <c r="N37" s="151">
        <v>11.7</v>
      </c>
      <c r="O37" s="151">
        <v>14.2</v>
      </c>
      <c r="P37" s="151">
        <v>17.399999999999999</v>
      </c>
      <c r="Q37" s="151">
        <v>18.600000000000001</v>
      </c>
      <c r="R37" s="151">
        <v>19.600000000000001</v>
      </c>
      <c r="S37" s="151">
        <v>20.8</v>
      </c>
      <c r="T37" s="151">
        <v>21.7</v>
      </c>
      <c r="U37" s="151">
        <v>22.8</v>
      </c>
      <c r="V37" s="151">
        <v>23.5</v>
      </c>
      <c r="W37" s="151">
        <v>24.7</v>
      </c>
      <c r="X37" s="151">
        <v>25.1</v>
      </c>
      <c r="Y37" s="151">
        <v>25.5</v>
      </c>
      <c r="Z37" s="151">
        <v>25.95</v>
      </c>
      <c r="AA37" s="151">
        <v>26</v>
      </c>
      <c r="AB37" s="151">
        <v>27.3</v>
      </c>
      <c r="AC37" s="151">
        <v>27.95</v>
      </c>
      <c r="AD37" s="151">
        <v>28.55</v>
      </c>
      <c r="AE37" s="151">
        <v>29.4</v>
      </c>
      <c r="AF37" s="151">
        <v>30.54</v>
      </c>
      <c r="AG37" s="151">
        <v>31.8</v>
      </c>
      <c r="AH37" s="151">
        <v>33.1</v>
      </c>
      <c r="AI37" s="151">
        <v>35.85</v>
      </c>
      <c r="AJ37" s="151">
        <v>37.36</v>
      </c>
      <c r="AK37" s="151">
        <v>39.200000000000003</v>
      </c>
      <c r="AL37" s="180">
        <v>40.049999999999997</v>
      </c>
      <c r="AM37" s="186"/>
    </row>
    <row r="38" spans="1:39" s="74" customFormat="1" x14ac:dyDescent="0.25">
      <c r="A38" s="82"/>
      <c r="B38" s="82"/>
      <c r="C38" s="83"/>
      <c r="D38" s="75"/>
      <c r="E38" s="75"/>
      <c r="F38" s="75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78"/>
      <c r="AM38" s="184"/>
    </row>
    <row r="39" spans="1:39" x14ac:dyDescent="0.25">
      <c r="A39" s="29" t="s">
        <v>679</v>
      </c>
      <c r="B39" s="29" t="s">
        <v>680</v>
      </c>
      <c r="C39" s="30" t="s">
        <v>681</v>
      </c>
      <c r="D39" s="20"/>
      <c r="E39" s="20"/>
      <c r="F39" s="20"/>
      <c r="G39" s="150">
        <v>76.5</v>
      </c>
      <c r="H39" s="150">
        <v>77</v>
      </c>
      <c r="I39" s="150">
        <v>77.5</v>
      </c>
      <c r="J39" s="150">
        <v>78</v>
      </c>
      <c r="K39" s="150">
        <v>78.5</v>
      </c>
      <c r="L39" s="150">
        <v>79</v>
      </c>
      <c r="M39" s="150">
        <v>81</v>
      </c>
      <c r="N39" s="150">
        <v>82</v>
      </c>
      <c r="O39" s="150">
        <v>83.5</v>
      </c>
      <c r="P39" s="150">
        <v>85</v>
      </c>
      <c r="Q39" s="150">
        <v>87</v>
      </c>
      <c r="R39" s="150">
        <v>88</v>
      </c>
      <c r="S39" s="150">
        <v>90.5</v>
      </c>
      <c r="T39" s="150">
        <v>92</v>
      </c>
      <c r="U39" s="150">
        <v>93.3</v>
      </c>
      <c r="V39" s="150">
        <v>95</v>
      </c>
      <c r="W39" s="150">
        <v>96</v>
      </c>
      <c r="X39" s="150">
        <v>98</v>
      </c>
      <c r="Y39" s="150">
        <v>99.5</v>
      </c>
      <c r="Z39" s="150">
        <v>101</v>
      </c>
      <c r="AA39" s="150">
        <v>103</v>
      </c>
      <c r="AB39" s="150">
        <v>105</v>
      </c>
      <c r="AC39" s="150">
        <v>106.5</v>
      </c>
      <c r="AD39" s="150">
        <v>107.5</v>
      </c>
      <c r="AE39" s="150">
        <v>109</v>
      </c>
      <c r="AF39" s="150">
        <v>110.5</v>
      </c>
      <c r="AG39" s="150">
        <v>112</v>
      </c>
      <c r="AH39" s="150">
        <v>113</v>
      </c>
      <c r="AI39" s="150">
        <v>115</v>
      </c>
      <c r="AJ39" s="150">
        <v>116</v>
      </c>
      <c r="AK39" s="150">
        <v>118.5</v>
      </c>
      <c r="AL39" s="179">
        <v>120</v>
      </c>
      <c r="AM39" s="186"/>
    </row>
    <row r="40" spans="1:39" s="74" customFormat="1" x14ac:dyDescent="0.25">
      <c r="A40" s="82"/>
      <c r="B40" s="82"/>
      <c r="C40" s="83"/>
      <c r="D40" s="75"/>
      <c r="E40" s="75"/>
      <c r="F40" s="75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78"/>
      <c r="AM40" s="184"/>
    </row>
    <row r="41" spans="1:39" x14ac:dyDescent="0.25">
      <c r="A41" s="29" t="s">
        <v>682</v>
      </c>
      <c r="B41" s="29" t="s">
        <v>683</v>
      </c>
      <c r="C41" s="30" t="s">
        <v>684</v>
      </c>
      <c r="D41" s="20"/>
      <c r="E41" s="20"/>
      <c r="F41" s="20"/>
      <c r="G41" s="228">
        <v>15</v>
      </c>
      <c r="H41" s="228">
        <v>15</v>
      </c>
      <c r="I41" s="228">
        <v>15</v>
      </c>
      <c r="J41" s="228">
        <v>15</v>
      </c>
      <c r="K41" s="228">
        <v>15</v>
      </c>
      <c r="L41" s="228">
        <v>15</v>
      </c>
      <c r="M41" s="228">
        <v>17.5</v>
      </c>
      <c r="N41" s="228">
        <v>18.5</v>
      </c>
      <c r="O41" s="228">
        <v>18.5</v>
      </c>
      <c r="P41" s="228">
        <v>18.600000000000001</v>
      </c>
      <c r="Q41" s="228">
        <v>20.2</v>
      </c>
      <c r="R41" s="228">
        <v>30.4</v>
      </c>
      <c r="S41" s="228">
        <v>35.17</v>
      </c>
      <c r="T41" s="228">
        <v>37.770000000000003</v>
      </c>
      <c r="U41" s="228">
        <v>39.57</v>
      </c>
      <c r="V41" s="228">
        <v>41.57</v>
      </c>
      <c r="W41" s="228">
        <v>47.27</v>
      </c>
      <c r="X41" s="228">
        <v>49.07</v>
      </c>
      <c r="Y41" s="228">
        <v>50</v>
      </c>
      <c r="Z41" s="228">
        <v>50</v>
      </c>
      <c r="AA41" s="228">
        <v>50</v>
      </c>
      <c r="AB41" s="228">
        <v>51</v>
      </c>
      <c r="AC41" s="228">
        <v>51</v>
      </c>
      <c r="AD41" s="228">
        <v>52.2</v>
      </c>
      <c r="AE41" s="228">
        <v>52.2</v>
      </c>
      <c r="AF41" s="228">
        <v>53.3</v>
      </c>
      <c r="AG41" s="228">
        <v>54</v>
      </c>
      <c r="AH41" s="228">
        <v>58</v>
      </c>
      <c r="AI41" s="228">
        <v>61</v>
      </c>
      <c r="AJ41" s="228">
        <v>64</v>
      </c>
      <c r="AK41" s="228">
        <v>68.5</v>
      </c>
      <c r="AL41" s="180">
        <v>75</v>
      </c>
      <c r="AM41" s="186"/>
    </row>
    <row r="42" spans="1:39" s="74" customFormat="1" x14ac:dyDescent="0.25">
      <c r="A42" s="82"/>
      <c r="B42" s="82"/>
      <c r="C42" s="83"/>
      <c r="D42" s="75"/>
      <c r="E42" s="75"/>
      <c r="F42" s="75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78"/>
      <c r="AM42" s="184"/>
    </row>
    <row r="43" spans="1:39" x14ac:dyDescent="0.25">
      <c r="A43" s="29" t="s">
        <v>685</v>
      </c>
      <c r="B43" s="29" t="s">
        <v>686</v>
      </c>
      <c r="C43" s="30" t="s">
        <v>687</v>
      </c>
      <c r="D43" s="20"/>
      <c r="E43" s="20"/>
      <c r="F43" s="20"/>
      <c r="G43" s="151">
        <v>18.260999999999999</v>
      </c>
      <c r="H43" s="151">
        <v>23.260999999999999</v>
      </c>
      <c r="I43" s="151">
        <v>23.260999999999999</v>
      </c>
      <c r="J43" s="151">
        <v>23.260999999999999</v>
      </c>
      <c r="K43" s="151">
        <v>23.260999999999999</v>
      </c>
      <c r="L43" s="151">
        <v>23.260999999999999</v>
      </c>
      <c r="M43" s="151">
        <v>23.260999999999999</v>
      </c>
      <c r="N43" s="151">
        <v>23.260999999999999</v>
      </c>
      <c r="O43" s="151">
        <v>23.260999999999999</v>
      </c>
      <c r="P43" s="151">
        <v>23.260999999999999</v>
      </c>
      <c r="Q43" s="151">
        <v>23.260999999999999</v>
      </c>
      <c r="R43" s="151">
        <v>23.260999999999999</v>
      </c>
      <c r="S43" s="151">
        <v>23.260999999999999</v>
      </c>
      <c r="T43" s="151">
        <v>23.260999999999999</v>
      </c>
      <c r="U43" s="151">
        <v>23.260999999999999</v>
      </c>
      <c r="V43" s="151">
        <v>23.260999999999999</v>
      </c>
      <c r="W43" s="151">
        <v>23.260999999999999</v>
      </c>
      <c r="X43" s="151">
        <v>23.260999999999999</v>
      </c>
      <c r="Y43" s="151">
        <v>23.260999999999999</v>
      </c>
      <c r="Z43" s="151">
        <v>23.260999999999999</v>
      </c>
      <c r="AA43" s="151">
        <v>23.260999999999999</v>
      </c>
      <c r="AB43" s="151">
        <v>23.260999999999999</v>
      </c>
      <c r="AC43" s="151">
        <v>23.260999999999999</v>
      </c>
      <c r="AD43" s="151">
        <v>23.260999999999999</v>
      </c>
      <c r="AE43" s="151">
        <v>23.260999999999999</v>
      </c>
      <c r="AF43" s="151">
        <v>23.260999999999999</v>
      </c>
      <c r="AG43" s="151">
        <v>23.260999999999999</v>
      </c>
      <c r="AH43" s="151">
        <v>23.260999999999999</v>
      </c>
      <c r="AI43" s="151">
        <v>23.260999999999999</v>
      </c>
      <c r="AJ43" s="151">
        <v>23.260999999999999</v>
      </c>
      <c r="AK43" s="151">
        <v>23.260999999999999</v>
      </c>
      <c r="AL43" s="180">
        <v>23.260999999999999</v>
      </c>
      <c r="AM43" s="186"/>
    </row>
    <row r="44" spans="1:39" s="74" customFormat="1" x14ac:dyDescent="0.25">
      <c r="A44" s="82"/>
      <c r="B44" s="82"/>
      <c r="C44" s="83"/>
      <c r="D44" s="75"/>
      <c r="E44" s="75"/>
      <c r="F44" s="75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78"/>
      <c r="AM44" s="184"/>
    </row>
    <row r="45" spans="1:39" x14ac:dyDescent="0.25">
      <c r="A45" s="29" t="s">
        <v>688</v>
      </c>
      <c r="B45" s="29" t="s">
        <v>689</v>
      </c>
      <c r="C45" s="30" t="s">
        <v>690</v>
      </c>
      <c r="D45" s="20"/>
      <c r="E45" s="20"/>
      <c r="F45" s="20"/>
      <c r="G45" s="150">
        <v>0</v>
      </c>
      <c r="H45" s="150">
        <v>0</v>
      </c>
      <c r="I45" s="150">
        <v>0</v>
      </c>
      <c r="J45" s="150">
        <v>0</v>
      </c>
      <c r="K45" s="150">
        <v>0</v>
      </c>
      <c r="L45" s="150">
        <v>0</v>
      </c>
      <c r="M45" s="150">
        <v>0</v>
      </c>
      <c r="N45" s="150">
        <v>0</v>
      </c>
      <c r="O45" s="150">
        <v>0</v>
      </c>
      <c r="P45" s="150">
        <v>0</v>
      </c>
      <c r="Q45" s="150">
        <v>0</v>
      </c>
      <c r="R45" s="150">
        <v>0</v>
      </c>
      <c r="S45" s="150">
        <v>0</v>
      </c>
      <c r="T45" s="150">
        <v>0</v>
      </c>
      <c r="U45" s="150">
        <v>0</v>
      </c>
      <c r="V45" s="150">
        <v>0</v>
      </c>
      <c r="W45" s="150">
        <v>1.5</v>
      </c>
      <c r="X45" s="150">
        <v>6</v>
      </c>
      <c r="Y45" s="150">
        <v>6</v>
      </c>
      <c r="Z45" s="150">
        <v>6</v>
      </c>
      <c r="AA45" s="150">
        <v>6</v>
      </c>
      <c r="AB45" s="150">
        <v>11.5</v>
      </c>
      <c r="AC45" s="150">
        <v>11.5</v>
      </c>
      <c r="AD45" s="150">
        <v>11.5</v>
      </c>
      <c r="AE45" s="150">
        <v>13.5</v>
      </c>
      <c r="AF45" s="150">
        <v>13.5</v>
      </c>
      <c r="AG45" s="150">
        <v>14.3</v>
      </c>
      <c r="AH45" s="150">
        <v>14.3</v>
      </c>
      <c r="AI45" s="150">
        <v>17.2</v>
      </c>
      <c r="AJ45" s="150">
        <v>17.600000000000001</v>
      </c>
      <c r="AK45" s="150">
        <v>18.100000000000001</v>
      </c>
      <c r="AL45" s="179">
        <v>19.600000000000001</v>
      </c>
      <c r="AM45" s="186"/>
    </row>
    <row r="46" spans="1:39" s="74" customFormat="1" x14ac:dyDescent="0.25">
      <c r="A46" s="82"/>
      <c r="B46" s="82"/>
      <c r="C46" s="83"/>
      <c r="D46" s="75"/>
      <c r="E46" s="75"/>
      <c r="F46" s="75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78"/>
      <c r="AM46" s="184"/>
    </row>
    <row r="47" spans="1:39" x14ac:dyDescent="0.25">
      <c r="A47" s="29" t="s">
        <v>691</v>
      </c>
      <c r="B47" s="29" t="s">
        <v>692</v>
      </c>
      <c r="C47" s="30" t="s">
        <v>693</v>
      </c>
      <c r="D47" s="20"/>
      <c r="E47" s="20"/>
      <c r="F47" s="20"/>
      <c r="G47" s="149">
        <v>31.85</v>
      </c>
      <c r="H47" s="149">
        <v>31.85</v>
      </c>
      <c r="I47" s="149">
        <v>31.85</v>
      </c>
      <c r="J47" s="149">
        <v>31.85</v>
      </c>
      <c r="K47" s="149">
        <v>31.85</v>
      </c>
      <c r="L47" s="149">
        <v>31.85</v>
      </c>
      <c r="M47" s="149">
        <v>31.85</v>
      </c>
      <c r="N47" s="149">
        <v>31.85</v>
      </c>
      <c r="O47" s="149">
        <v>31.85</v>
      </c>
      <c r="P47" s="149">
        <v>31.85</v>
      </c>
      <c r="Q47" s="149">
        <v>31.85</v>
      </c>
      <c r="R47" s="149">
        <v>31.85</v>
      </c>
      <c r="S47" s="149">
        <v>31.85</v>
      </c>
      <c r="T47" s="149">
        <v>31.85</v>
      </c>
      <c r="U47" s="149">
        <v>31.85</v>
      </c>
      <c r="V47" s="149">
        <v>31.85</v>
      </c>
      <c r="W47" s="149">
        <v>31.85</v>
      </c>
      <c r="X47" s="149">
        <v>31.85</v>
      </c>
      <c r="Y47" s="149">
        <v>31.85</v>
      </c>
      <c r="Z47" s="149">
        <v>31.85</v>
      </c>
      <c r="AA47" s="149">
        <v>31.85</v>
      </c>
      <c r="AB47" s="149">
        <v>31.85</v>
      </c>
      <c r="AC47" s="149">
        <v>31.85</v>
      </c>
      <c r="AD47" s="149">
        <v>31.85</v>
      </c>
      <c r="AE47" s="149">
        <v>31.85</v>
      </c>
      <c r="AF47" s="150">
        <v>64.263999999999996</v>
      </c>
      <c r="AG47" s="150">
        <v>64.263999999999996</v>
      </c>
      <c r="AH47" s="150">
        <v>64.263999999999996</v>
      </c>
      <c r="AI47" s="150">
        <v>64.263999999999996</v>
      </c>
      <c r="AJ47" s="150">
        <v>64.263999999999996</v>
      </c>
      <c r="AK47" s="150">
        <v>64.263999999999996</v>
      </c>
      <c r="AL47" s="179">
        <v>64.263999999999996</v>
      </c>
      <c r="AM47" s="186"/>
    </row>
    <row r="48" spans="1:39" s="74" customFormat="1" x14ac:dyDescent="0.25">
      <c r="A48" s="82"/>
      <c r="B48" s="82"/>
      <c r="C48" s="83"/>
      <c r="D48" s="75"/>
      <c r="E48" s="75"/>
      <c r="F48" s="75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78"/>
      <c r="AM48" s="184"/>
    </row>
    <row r="49" spans="1:39" x14ac:dyDescent="0.25">
      <c r="A49" s="29" t="s">
        <v>694</v>
      </c>
      <c r="B49" s="29" t="s">
        <v>695</v>
      </c>
      <c r="C49" s="30" t="s">
        <v>696</v>
      </c>
      <c r="D49" s="20"/>
      <c r="E49" s="20"/>
      <c r="F49" s="20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  <c r="AJ49" s="229"/>
      <c r="AK49" s="229"/>
      <c r="AL49" s="230"/>
      <c r="AM49" s="186"/>
    </row>
    <row r="50" spans="1:39" s="74" customFormat="1" x14ac:dyDescent="0.25">
      <c r="A50" s="82"/>
      <c r="B50" s="82"/>
      <c r="C50" s="83"/>
      <c r="D50" s="75"/>
      <c r="E50" s="75"/>
      <c r="F50" s="75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78"/>
      <c r="AM50" s="184"/>
    </row>
    <row r="51" spans="1:39" s="74" customFormat="1" ht="57" x14ac:dyDescent="0.25">
      <c r="A51" s="29" t="s">
        <v>1830</v>
      </c>
      <c r="B51" s="29" t="s">
        <v>1833</v>
      </c>
      <c r="C51" s="30" t="s">
        <v>1831</v>
      </c>
      <c r="D51" s="21"/>
      <c r="E51" s="21"/>
      <c r="F51" s="20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80">
        <v>264.67</v>
      </c>
      <c r="AM51" s="184"/>
    </row>
    <row r="52" spans="1:39" x14ac:dyDescent="0.25">
      <c r="A52" s="29" t="s">
        <v>697</v>
      </c>
      <c r="B52" s="29" t="s">
        <v>698</v>
      </c>
      <c r="C52" s="30" t="s">
        <v>699</v>
      </c>
      <c r="D52" s="20"/>
      <c r="E52" s="21"/>
      <c r="F52" s="20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50">
        <v>27</v>
      </c>
      <c r="AD52" s="150">
        <v>27.4</v>
      </c>
      <c r="AE52" s="150">
        <v>27.7</v>
      </c>
      <c r="AF52" s="150">
        <v>28.5</v>
      </c>
      <c r="AG52" s="150">
        <v>29</v>
      </c>
      <c r="AH52" s="150">
        <v>29.7</v>
      </c>
      <c r="AI52" s="150">
        <v>30.3</v>
      </c>
      <c r="AJ52" s="150">
        <v>31</v>
      </c>
      <c r="AK52" s="150">
        <v>32.4</v>
      </c>
      <c r="AL52" s="179">
        <v>33</v>
      </c>
      <c r="AM52" s="186"/>
    </row>
    <row r="53" spans="1:39" s="74" customFormat="1" x14ac:dyDescent="0.25">
      <c r="A53" s="82"/>
      <c r="B53" s="82"/>
      <c r="C53" s="83"/>
      <c r="D53" s="75"/>
      <c r="E53" s="75"/>
      <c r="F53" s="75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78"/>
      <c r="AM53" s="184"/>
    </row>
    <row r="54" spans="1:39" x14ac:dyDescent="0.25">
      <c r="A54" s="27" t="s">
        <v>700</v>
      </c>
      <c r="B54" s="34" t="s">
        <v>701</v>
      </c>
      <c r="C54" s="28" t="s">
        <v>702</v>
      </c>
      <c r="D54" s="20"/>
      <c r="E54" s="19"/>
      <c r="F54" s="1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  <c r="AJ54" s="229"/>
      <c r="AK54" s="229"/>
      <c r="AL54" s="230"/>
      <c r="AM54" s="186"/>
    </row>
    <row r="55" spans="1:39" s="74" customFormat="1" x14ac:dyDescent="0.25">
      <c r="A55" s="82"/>
      <c r="B55" s="82"/>
      <c r="C55" s="83"/>
      <c r="D55" s="75"/>
      <c r="E55" s="75"/>
      <c r="F55" s="75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78"/>
      <c r="AM55" s="184"/>
    </row>
    <row r="56" spans="1:39" x14ac:dyDescent="0.25">
      <c r="A56" s="27" t="s">
        <v>703</v>
      </c>
      <c r="B56" s="34" t="s">
        <v>704</v>
      </c>
      <c r="C56" s="28" t="s">
        <v>705</v>
      </c>
      <c r="D56" s="20"/>
      <c r="E56" s="172"/>
      <c r="F56" s="1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50">
        <v>1.1200000000000001</v>
      </c>
      <c r="Y56" s="50">
        <v>1.3049999999999999</v>
      </c>
      <c r="Z56" s="50">
        <v>1.5660000000000001</v>
      </c>
      <c r="AA56" s="50">
        <v>1.216</v>
      </c>
      <c r="AB56" s="50">
        <v>1.76</v>
      </c>
      <c r="AC56" s="50">
        <v>1.2729999999999999</v>
      </c>
      <c r="AD56" s="50">
        <v>1.796</v>
      </c>
      <c r="AE56" s="50">
        <v>0.48399999999999999</v>
      </c>
      <c r="AF56" s="50">
        <v>1.121</v>
      </c>
      <c r="AG56" s="50">
        <v>1.736</v>
      </c>
      <c r="AH56" s="50">
        <v>1.3580000000000001</v>
      </c>
      <c r="AI56" s="149"/>
      <c r="AJ56" s="149"/>
      <c r="AK56" s="149"/>
      <c r="AL56" s="181"/>
      <c r="AM56" s="186"/>
    </row>
    <row r="57" spans="1:39" s="74" customFormat="1" x14ac:dyDescent="0.25">
      <c r="A57" s="82"/>
      <c r="B57" s="82"/>
      <c r="C57" s="83"/>
      <c r="D57" s="75"/>
      <c r="E57" s="75"/>
      <c r="F57" s="75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78"/>
      <c r="AM57" s="184"/>
    </row>
    <row r="58" spans="1:39" x14ac:dyDescent="0.25">
      <c r="A58" s="27" t="s">
        <v>706</v>
      </c>
      <c r="B58" s="34" t="s">
        <v>707</v>
      </c>
      <c r="C58" s="28" t="s">
        <v>708</v>
      </c>
      <c r="D58" s="20"/>
      <c r="E58" s="19"/>
      <c r="F58" s="1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  <c r="AJ58" s="229"/>
      <c r="AK58" s="229"/>
      <c r="AL58" s="230"/>
      <c r="AM58" s="186"/>
    </row>
    <row r="59" spans="1:39" s="74" customFormat="1" x14ac:dyDescent="0.25">
      <c r="A59" s="82"/>
      <c r="B59" s="82"/>
      <c r="C59" s="83"/>
      <c r="D59" s="75"/>
      <c r="E59" s="75"/>
      <c r="F59" s="75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78"/>
      <c r="AM59" s="184"/>
    </row>
    <row r="60" spans="1:39" x14ac:dyDescent="0.25">
      <c r="A60" s="29" t="s">
        <v>709</v>
      </c>
      <c r="B60" s="29" t="s">
        <v>710</v>
      </c>
      <c r="C60" s="30" t="s">
        <v>711</v>
      </c>
      <c r="D60" s="20"/>
      <c r="E60" s="20"/>
      <c r="F60" s="20"/>
      <c r="G60" s="150">
        <v>0</v>
      </c>
      <c r="H60" s="150">
        <v>0</v>
      </c>
      <c r="I60" s="150">
        <v>0</v>
      </c>
      <c r="J60" s="150">
        <v>0</v>
      </c>
      <c r="K60" s="150">
        <v>0</v>
      </c>
      <c r="L60" s="150">
        <v>0.42</v>
      </c>
      <c r="M60" s="150">
        <v>0.42</v>
      </c>
      <c r="N60" s="150">
        <v>2.82</v>
      </c>
      <c r="O60" s="150">
        <v>4.42</v>
      </c>
      <c r="P60" s="150">
        <v>7.65</v>
      </c>
      <c r="Q60" s="150">
        <v>7.65</v>
      </c>
      <c r="R60" s="150">
        <v>8.9499999999999993</v>
      </c>
      <c r="S60" s="150">
        <v>9.58</v>
      </c>
      <c r="T60" s="150">
        <v>9.58</v>
      </c>
      <c r="U60" s="150">
        <v>9.58</v>
      </c>
      <c r="V60" s="150">
        <v>10.130000000000001</v>
      </c>
      <c r="W60" s="150">
        <v>10.130000000000001</v>
      </c>
      <c r="X60" s="150">
        <v>11.89</v>
      </c>
      <c r="Y60" s="150">
        <v>15.09</v>
      </c>
      <c r="Z60" s="150">
        <v>17.59</v>
      </c>
      <c r="AA60" s="150">
        <v>22.31</v>
      </c>
      <c r="AB60" s="150">
        <v>25.61</v>
      </c>
      <c r="AC60" s="150">
        <v>25.61</v>
      </c>
      <c r="AD60" s="150">
        <v>25.61</v>
      </c>
      <c r="AE60" s="150">
        <v>25.61</v>
      </c>
      <c r="AF60" s="150">
        <v>25.86</v>
      </c>
      <c r="AG60" s="150">
        <v>25.86</v>
      </c>
      <c r="AH60" s="150">
        <v>25.86</v>
      </c>
      <c r="AI60" s="150">
        <v>28.43</v>
      </c>
      <c r="AJ60" s="150">
        <v>29.53</v>
      </c>
      <c r="AK60" s="150">
        <v>30.71</v>
      </c>
      <c r="AL60" s="179">
        <v>31.54</v>
      </c>
      <c r="AM60" s="186"/>
    </row>
    <row r="61" spans="1:39" x14ac:dyDescent="0.25">
      <c r="G61" s="153">
        <f>SUM(G2:G60)</f>
        <v>347.95100000000002</v>
      </c>
      <c r="H61" s="153">
        <f t="shared" ref="H61:AM61" si="0">SUM(H2:H60)</f>
        <v>357.75100000000003</v>
      </c>
      <c r="I61" s="153">
        <f t="shared" si="0"/>
        <v>362.55100000000004</v>
      </c>
      <c r="J61" s="153">
        <f t="shared" si="0"/>
        <v>366.55100000000004</v>
      </c>
      <c r="K61" s="153">
        <f t="shared" si="0"/>
        <v>373.05100000000004</v>
      </c>
      <c r="L61" s="153">
        <f t="shared" si="0"/>
        <v>386.25100000000009</v>
      </c>
      <c r="M61" s="153">
        <f t="shared" si="0"/>
        <v>410.87100000000009</v>
      </c>
      <c r="N61" s="153">
        <f t="shared" si="0"/>
        <v>463.00200000000001</v>
      </c>
      <c r="O61" s="153">
        <f t="shared" si="0"/>
        <v>484.70200000000006</v>
      </c>
      <c r="P61" s="153">
        <f t="shared" si="0"/>
        <v>500.53199999999998</v>
      </c>
      <c r="Q61" s="153">
        <f t="shared" si="0"/>
        <v>512.68200000000002</v>
      </c>
      <c r="R61" s="153">
        <f t="shared" si="0"/>
        <v>543.572</v>
      </c>
      <c r="S61" s="153">
        <f t="shared" si="0"/>
        <v>573.83200000000011</v>
      </c>
      <c r="T61" s="153">
        <f t="shared" si="0"/>
        <v>594.23199999999997</v>
      </c>
      <c r="U61" s="153">
        <f t="shared" si="0"/>
        <v>633.36200000000008</v>
      </c>
      <c r="V61" s="153">
        <f t="shared" si="0"/>
        <v>677.87599999999998</v>
      </c>
      <c r="W61" s="153">
        <f t="shared" si="0"/>
        <v>708.12599999999998</v>
      </c>
      <c r="X61" s="153">
        <f t="shared" si="0"/>
        <v>743.73599999999999</v>
      </c>
      <c r="Y61" s="153">
        <f t="shared" si="0"/>
        <v>773.26099999999997</v>
      </c>
      <c r="Z61" s="153">
        <f t="shared" si="0"/>
        <v>796.98400000000015</v>
      </c>
      <c r="AA61" s="153">
        <f t="shared" si="0"/>
        <v>827.31399999999996</v>
      </c>
      <c r="AB61" s="153">
        <f t="shared" si="0"/>
        <v>860.53899999999987</v>
      </c>
      <c r="AC61" s="153">
        <f t="shared" si="0"/>
        <v>906.85200000000009</v>
      </c>
      <c r="AD61" s="153">
        <f t="shared" si="0"/>
        <v>925.79499999999996</v>
      </c>
      <c r="AE61" s="153">
        <f t="shared" si="0"/>
        <v>930.69299999999998</v>
      </c>
      <c r="AF61" s="153">
        <f t="shared" si="0"/>
        <v>981.05099999999993</v>
      </c>
      <c r="AG61" s="153">
        <f t="shared" si="0"/>
        <v>999.32599999999991</v>
      </c>
      <c r="AH61" s="153">
        <f t="shared" si="0"/>
        <v>1019.6019999999999</v>
      </c>
      <c r="AI61" s="153">
        <f t="shared" si="0"/>
        <v>1053.8200000000002</v>
      </c>
      <c r="AJ61" s="153">
        <f t="shared" si="0"/>
        <v>1080.9939999999999</v>
      </c>
      <c r="AK61" s="153">
        <f t="shared" si="0"/>
        <v>1107.691</v>
      </c>
      <c r="AL61" s="153">
        <f t="shared" si="0"/>
        <v>1408.6410000000001</v>
      </c>
      <c r="AM61" s="153">
        <f t="shared" si="0"/>
        <v>0</v>
      </c>
    </row>
    <row r="67" spans="1:2" x14ac:dyDescent="0.25">
      <c r="A67" s="38" t="s">
        <v>1834</v>
      </c>
      <c r="B67" s="42" t="s">
        <v>1677</v>
      </c>
    </row>
    <row r="68" spans="1:2" x14ac:dyDescent="0.25">
      <c r="A68" s="49"/>
      <c r="B68" s="42"/>
    </row>
    <row r="69" spans="1:2" x14ac:dyDescent="0.25">
      <c r="A69" s="10" t="s">
        <v>1835</v>
      </c>
      <c r="B69" s="42" t="s">
        <v>1672</v>
      </c>
    </row>
    <row r="70" spans="1:2" x14ac:dyDescent="0.25">
      <c r="A70" s="49"/>
      <c r="B70" s="42"/>
    </row>
    <row r="71" spans="1:2" x14ac:dyDescent="0.25">
      <c r="A71" s="39" t="s">
        <v>1836</v>
      </c>
      <c r="B71" s="42" t="s">
        <v>1673</v>
      </c>
    </row>
  </sheetData>
  <hyperlinks>
    <hyperlink ref="B23" r:id="rId1" xr:uid="{00000000-0004-0000-0500-000000000000}"/>
    <hyperlink ref="B54" r:id="rId2" xr:uid="{00000000-0004-0000-0500-000001000000}"/>
    <hyperlink ref="B9" r:id="rId3" xr:uid="{00000000-0004-0000-0500-000002000000}"/>
    <hyperlink ref="B13" r:id="rId4" xr:uid="{00000000-0004-0000-0500-000003000000}"/>
    <hyperlink ref="B15" r:id="rId5" xr:uid="{00000000-0004-0000-0500-000004000000}"/>
    <hyperlink ref="B17" r:id="rId6" xr:uid="{00000000-0004-0000-0500-000005000000}"/>
    <hyperlink ref="B25" r:id="rId7" xr:uid="{00000000-0004-0000-0500-000006000000}"/>
    <hyperlink ref="B27" r:id="rId8" xr:uid="{00000000-0004-0000-0500-000007000000}"/>
    <hyperlink ref="B33" r:id="rId9" xr:uid="{00000000-0004-0000-0500-000008000000}"/>
    <hyperlink ref="B35" r:id="rId10" xr:uid="{00000000-0004-0000-0500-000009000000}"/>
    <hyperlink ref="B43" r:id="rId11" xr:uid="{00000000-0004-0000-0500-00000A000000}"/>
    <hyperlink ref="B45" r:id="rId12" xr:uid="{00000000-0004-0000-0500-00000B000000}"/>
    <hyperlink ref="B47" r:id="rId13" xr:uid="{00000000-0004-0000-0500-00000C000000}"/>
    <hyperlink ref="B49" r:id="rId14" xr:uid="{00000000-0004-0000-0500-00000D000000}"/>
    <hyperlink ref="B52" r:id="rId15" xr:uid="{00000000-0004-0000-0500-00000E000000}"/>
    <hyperlink ref="B56" r:id="rId16" xr:uid="{00000000-0004-0000-0500-00000F000000}"/>
    <hyperlink ref="B58" r:id="rId17" xr:uid="{00000000-0004-0000-0500-000010000000}"/>
    <hyperlink ref="B60" r:id="rId18" xr:uid="{00000000-0004-0000-0500-000011000000}"/>
    <hyperlink ref="B51" r:id="rId19" display="velimir.vujec@varazdin.hr​_x000a__x000a_" xr:uid="{00000000-0004-0000-0500-000012000000}"/>
  </hyperlinks>
  <pageMargins left="0.7" right="0.7" top="0.75" bottom="0.75" header="0.3" footer="0.3"/>
  <pageSetup paperSize="9" orientation="portrait" r:id="rId2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FD65"/>
  <sheetViews>
    <sheetView topLeftCell="A28" zoomScale="85" zoomScaleNormal="85" workbookViewId="0">
      <selection activeCell="A61" sqref="A61:A65"/>
    </sheetView>
  </sheetViews>
  <sheetFormatPr defaultColWidth="23.85546875" defaultRowHeight="14.25" x14ac:dyDescent="0.25"/>
  <cols>
    <col min="1" max="1" width="70.85546875" style="35" customWidth="1"/>
    <col min="2" max="2" width="40.140625" style="35" hidden="1" customWidth="1"/>
    <col min="3" max="3" width="18.42578125" style="35" hidden="1" customWidth="1"/>
    <col min="4" max="4" width="10.140625" style="35" hidden="1" customWidth="1"/>
    <col min="5" max="5" width="10.85546875" style="35" hidden="1" customWidth="1"/>
    <col min="6" max="6" width="38" style="35" hidden="1" customWidth="1"/>
    <col min="7" max="39" width="7" style="35" bestFit="1" customWidth="1"/>
    <col min="40" max="16384" width="23.85546875" style="35"/>
  </cols>
  <sheetData>
    <row r="1" spans="1:39" s="74" customFormat="1" ht="17.25" x14ac:dyDescent="0.25">
      <c r="A1" s="76" t="s">
        <v>8</v>
      </c>
      <c r="B1" s="86" t="s">
        <v>65</v>
      </c>
      <c r="C1" s="86" t="s">
        <v>67</v>
      </c>
      <c r="D1" s="77" t="s">
        <v>0</v>
      </c>
      <c r="E1" s="77" t="s">
        <v>1</v>
      </c>
      <c r="F1" s="77" t="s">
        <v>2</v>
      </c>
      <c r="G1" s="80" t="s">
        <v>458</v>
      </c>
      <c r="H1" s="80" t="s">
        <v>459</v>
      </c>
      <c r="I1" s="80" t="s">
        <v>460</v>
      </c>
      <c r="J1" s="80" t="s">
        <v>461</v>
      </c>
      <c r="K1" s="80" t="s">
        <v>462</v>
      </c>
      <c r="L1" s="80" t="s">
        <v>463</v>
      </c>
      <c r="M1" s="80" t="s">
        <v>464</v>
      </c>
      <c r="N1" s="80" t="s">
        <v>465</v>
      </c>
      <c r="O1" s="80" t="s">
        <v>466</v>
      </c>
      <c r="P1" s="80" t="s">
        <v>467</v>
      </c>
      <c r="Q1" s="80" t="s">
        <v>468</v>
      </c>
      <c r="R1" s="80" t="s">
        <v>469</v>
      </c>
      <c r="S1" s="80" t="s">
        <v>470</v>
      </c>
      <c r="T1" s="80" t="s">
        <v>471</v>
      </c>
      <c r="U1" s="80" t="s">
        <v>472</v>
      </c>
      <c r="V1" s="80" t="s">
        <v>473</v>
      </c>
      <c r="W1" s="80" t="s">
        <v>474</v>
      </c>
      <c r="X1" s="80" t="s">
        <v>475</v>
      </c>
      <c r="Y1" s="80" t="s">
        <v>476</v>
      </c>
      <c r="Z1" s="80" t="s">
        <v>477</v>
      </c>
      <c r="AA1" s="80" t="s">
        <v>478</v>
      </c>
      <c r="AB1" s="80" t="s">
        <v>479</v>
      </c>
      <c r="AC1" s="80" t="s">
        <v>480</v>
      </c>
      <c r="AD1" s="80" t="s">
        <v>481</v>
      </c>
      <c r="AE1" s="80" t="s">
        <v>482</v>
      </c>
      <c r="AF1" s="80" t="s">
        <v>483</v>
      </c>
      <c r="AG1" s="80" t="s">
        <v>484</v>
      </c>
      <c r="AH1" s="80" t="s">
        <v>485</v>
      </c>
      <c r="AI1" s="80" t="s">
        <v>486</v>
      </c>
      <c r="AJ1" s="80" t="s">
        <v>487</v>
      </c>
      <c r="AK1" s="80" t="s">
        <v>488</v>
      </c>
      <c r="AL1" s="80" t="s">
        <v>489</v>
      </c>
      <c r="AM1" s="80" t="s">
        <v>1686</v>
      </c>
    </row>
    <row r="2" spans="1:39" s="74" customFormat="1" x14ac:dyDescent="0.25">
      <c r="A2" s="75"/>
      <c r="B2" s="75"/>
      <c r="C2" s="75"/>
      <c r="D2" s="75"/>
      <c r="E2" s="75"/>
      <c r="F2" s="75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175"/>
      <c r="AM2" s="75"/>
    </row>
    <row r="3" spans="1:39" s="68" customFormat="1" x14ac:dyDescent="0.25">
      <c r="A3" s="67"/>
      <c r="B3" s="67"/>
      <c r="C3" s="67"/>
      <c r="D3" s="67"/>
      <c r="E3" s="67"/>
      <c r="F3" s="67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3"/>
      <c r="AM3" s="182"/>
    </row>
    <row r="4" spans="1:39" s="68" customFormat="1" x14ac:dyDescent="0.25">
      <c r="A4" s="67"/>
      <c r="B4" s="67"/>
      <c r="C4" s="67"/>
      <c r="D4" s="67"/>
      <c r="E4" s="67"/>
      <c r="F4" s="67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3"/>
      <c r="AM4" s="182"/>
    </row>
    <row r="5" spans="1:39" s="68" customFormat="1" x14ac:dyDescent="0.25">
      <c r="A5" s="67"/>
      <c r="B5" s="67"/>
      <c r="C5" s="67"/>
      <c r="D5" s="67"/>
      <c r="E5" s="67"/>
      <c r="F5" s="67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3"/>
      <c r="AM5" s="182"/>
    </row>
    <row r="6" spans="1:39" s="74" customFormat="1" x14ac:dyDescent="0.25">
      <c r="A6" s="75"/>
      <c r="B6" s="75"/>
      <c r="C6" s="75"/>
      <c r="D6" s="75"/>
      <c r="E6" s="75"/>
      <c r="F6" s="75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5"/>
      <c r="AM6" s="184"/>
    </row>
    <row r="7" spans="1:39" x14ac:dyDescent="0.25">
      <c r="A7" s="20" t="s">
        <v>490</v>
      </c>
      <c r="B7" s="20" t="s">
        <v>491</v>
      </c>
      <c r="C7" s="20" t="s">
        <v>492</v>
      </c>
      <c r="D7" s="20"/>
      <c r="E7" s="21"/>
      <c r="F7" s="20"/>
      <c r="G7" s="234">
        <v>12.44</v>
      </c>
      <c r="H7" s="234">
        <v>12.44</v>
      </c>
      <c r="I7" s="234">
        <v>12.44</v>
      </c>
      <c r="J7" s="234">
        <v>12.44</v>
      </c>
      <c r="K7" s="234">
        <v>12.44</v>
      </c>
      <c r="L7" s="234">
        <v>12.44</v>
      </c>
      <c r="M7" s="234">
        <v>12.44</v>
      </c>
      <c r="N7" s="234">
        <v>12.44</v>
      </c>
      <c r="O7" s="234">
        <v>12.44</v>
      </c>
      <c r="P7" s="234">
        <v>12.44</v>
      </c>
      <c r="Q7" s="234">
        <v>12.44</v>
      </c>
      <c r="R7" s="234">
        <v>12.44</v>
      </c>
      <c r="S7" s="234">
        <v>12.44</v>
      </c>
      <c r="T7" s="234">
        <v>12.44</v>
      </c>
      <c r="U7" s="234">
        <v>12.44</v>
      </c>
      <c r="V7" s="234">
        <v>12.44</v>
      </c>
      <c r="W7" s="234">
        <v>12.44</v>
      </c>
      <c r="X7" s="234">
        <v>12.44</v>
      </c>
      <c r="Y7" s="234">
        <v>12.44</v>
      </c>
      <c r="Z7" s="234">
        <v>12.44</v>
      </c>
      <c r="AA7" s="234">
        <v>12.44</v>
      </c>
      <c r="AB7" s="234">
        <v>12.44</v>
      </c>
      <c r="AC7" s="234">
        <v>12.44</v>
      </c>
      <c r="AD7" s="234">
        <v>12.44</v>
      </c>
      <c r="AE7" s="234">
        <v>12.44</v>
      </c>
      <c r="AF7" s="234">
        <v>12.44</v>
      </c>
      <c r="AG7" s="234">
        <v>12.44</v>
      </c>
      <c r="AH7" s="235">
        <v>12.439</v>
      </c>
      <c r="AI7" s="235">
        <v>12.664</v>
      </c>
      <c r="AJ7" s="235">
        <v>13.513999999999999</v>
      </c>
      <c r="AK7" s="235">
        <v>13.513999999999999</v>
      </c>
      <c r="AL7" s="236">
        <v>13.513999999999999</v>
      </c>
      <c r="AM7" s="186"/>
    </row>
    <row r="8" spans="1:39" s="74" customFormat="1" x14ac:dyDescent="0.25">
      <c r="A8" s="75"/>
      <c r="B8" s="75"/>
      <c r="C8" s="75"/>
      <c r="D8" s="75"/>
      <c r="E8" s="75"/>
      <c r="F8" s="75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8"/>
      <c r="AM8" s="184"/>
    </row>
    <row r="9" spans="1:39" x14ac:dyDescent="0.25">
      <c r="A9" s="20" t="s">
        <v>493</v>
      </c>
      <c r="B9" s="20" t="s">
        <v>494</v>
      </c>
      <c r="C9" s="20" t="s">
        <v>495</v>
      </c>
      <c r="D9" s="20"/>
      <c r="E9" s="21"/>
      <c r="F9" s="20"/>
      <c r="G9" s="234">
        <v>9.36</v>
      </c>
      <c r="H9" s="234">
        <v>9.36</v>
      </c>
      <c r="I9" s="234">
        <v>9.36</v>
      </c>
      <c r="J9" s="234">
        <v>9.36</v>
      </c>
      <c r="K9" s="234">
        <v>9.36</v>
      </c>
      <c r="L9" s="234">
        <v>9.36</v>
      </c>
      <c r="M9" s="234">
        <v>9.36</v>
      </c>
      <c r="N9" s="234">
        <v>9.36</v>
      </c>
      <c r="O9" s="234">
        <v>9.36</v>
      </c>
      <c r="P9" s="234">
        <v>9.36</v>
      </c>
      <c r="Q9" s="234">
        <v>9.36</v>
      </c>
      <c r="R9" s="234">
        <v>9.36</v>
      </c>
      <c r="S9" s="234">
        <v>9.36</v>
      </c>
      <c r="T9" s="234">
        <v>9.36</v>
      </c>
      <c r="U9" s="234">
        <v>9.36</v>
      </c>
      <c r="V9" s="234">
        <v>9.36</v>
      </c>
      <c r="W9" s="234">
        <v>9.36</v>
      </c>
      <c r="X9" s="234">
        <v>9.36</v>
      </c>
      <c r="Y9" s="234">
        <v>9.36</v>
      </c>
      <c r="Z9" s="234">
        <v>9.36</v>
      </c>
      <c r="AA9" s="234">
        <v>9.36</v>
      </c>
      <c r="AB9" s="234">
        <v>9.36</v>
      </c>
      <c r="AC9" s="234">
        <v>9.36</v>
      </c>
      <c r="AD9" s="234">
        <v>9.36</v>
      </c>
      <c r="AE9" s="234">
        <v>9.36</v>
      </c>
      <c r="AF9" s="235">
        <v>9.3620000000000001</v>
      </c>
      <c r="AG9" s="235">
        <v>10.772</v>
      </c>
      <c r="AH9" s="235">
        <v>10.972</v>
      </c>
      <c r="AI9" s="235">
        <v>11.401999999999999</v>
      </c>
      <c r="AJ9" s="235">
        <v>11.401999999999999</v>
      </c>
      <c r="AK9" s="235">
        <v>12.012</v>
      </c>
      <c r="AL9" s="236">
        <v>12.112</v>
      </c>
      <c r="AM9" s="186"/>
    </row>
    <row r="10" spans="1:39" s="74" customFormat="1" x14ac:dyDescent="0.25">
      <c r="A10" s="75"/>
      <c r="B10" s="75"/>
      <c r="C10" s="75"/>
      <c r="D10" s="75"/>
      <c r="E10" s="75"/>
      <c r="F10" s="75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8"/>
      <c r="AM10" s="184"/>
    </row>
    <row r="11" spans="1:39" x14ac:dyDescent="0.25">
      <c r="A11" s="20" t="s">
        <v>496</v>
      </c>
      <c r="B11" s="20" t="s">
        <v>497</v>
      </c>
      <c r="C11" s="20" t="s">
        <v>498</v>
      </c>
      <c r="D11" s="20"/>
      <c r="E11" s="20"/>
      <c r="F11" s="20"/>
      <c r="G11" s="239">
        <v>24.81</v>
      </c>
      <c r="H11" s="239">
        <v>24.81</v>
      </c>
      <c r="I11" s="239">
        <v>24.81</v>
      </c>
      <c r="J11" s="239">
        <v>24.81</v>
      </c>
      <c r="K11" s="239">
        <v>24.81</v>
      </c>
      <c r="L11" s="239">
        <v>24.81</v>
      </c>
      <c r="M11" s="239">
        <v>24.81</v>
      </c>
      <c r="N11" s="239">
        <v>24.81</v>
      </c>
      <c r="O11" s="239">
        <v>31.08</v>
      </c>
      <c r="P11" s="239">
        <v>31.08</v>
      </c>
      <c r="Q11" s="239">
        <v>31.08</v>
      </c>
      <c r="R11" s="239">
        <v>31.08</v>
      </c>
      <c r="S11" s="239">
        <v>31.08</v>
      </c>
      <c r="T11" s="239">
        <v>31.08</v>
      </c>
      <c r="U11" s="239">
        <v>31.08</v>
      </c>
      <c r="V11" s="239">
        <v>31.08</v>
      </c>
      <c r="W11" s="239">
        <v>31.08</v>
      </c>
      <c r="X11" s="239">
        <v>31.08</v>
      </c>
      <c r="Y11" s="239">
        <v>31.08</v>
      </c>
      <c r="Z11" s="239">
        <v>31.08</v>
      </c>
      <c r="AA11" s="239">
        <v>31.08</v>
      </c>
      <c r="AB11" s="239">
        <v>31.08</v>
      </c>
      <c r="AC11" s="239">
        <v>31.08</v>
      </c>
      <c r="AD11" s="239">
        <v>31.08</v>
      </c>
      <c r="AE11" s="239">
        <v>31.08</v>
      </c>
      <c r="AF11" s="239">
        <v>31.08</v>
      </c>
      <c r="AG11" s="239">
        <v>32.380000000000003</v>
      </c>
      <c r="AH11" s="239">
        <v>34.78</v>
      </c>
      <c r="AI11" s="239">
        <v>45.48</v>
      </c>
      <c r="AJ11" s="239">
        <v>55.18</v>
      </c>
      <c r="AK11" s="239">
        <v>55.18</v>
      </c>
      <c r="AL11" s="240">
        <v>56.23</v>
      </c>
      <c r="AM11" s="186"/>
    </row>
    <row r="12" spans="1:39" s="74" customFormat="1" x14ac:dyDescent="0.25">
      <c r="A12" s="75"/>
      <c r="B12" s="75"/>
      <c r="C12" s="75"/>
      <c r="D12" s="75"/>
      <c r="E12" s="75"/>
      <c r="F12" s="75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  <c r="AG12" s="237"/>
      <c r="AH12" s="237"/>
      <c r="AI12" s="237"/>
      <c r="AJ12" s="237"/>
      <c r="AK12" s="237"/>
      <c r="AL12" s="238"/>
      <c r="AM12" s="184"/>
    </row>
    <row r="13" spans="1:39" x14ac:dyDescent="0.25">
      <c r="A13" s="20" t="s">
        <v>499</v>
      </c>
      <c r="B13" s="20" t="s">
        <v>500</v>
      </c>
      <c r="C13" s="20" t="s">
        <v>501</v>
      </c>
      <c r="D13" s="20"/>
      <c r="E13" s="21"/>
      <c r="F13" s="20"/>
      <c r="G13" s="235">
        <v>16.25</v>
      </c>
      <c r="H13" s="235">
        <v>16.5</v>
      </c>
      <c r="I13" s="235">
        <v>16.5</v>
      </c>
      <c r="J13" s="235">
        <v>16.5</v>
      </c>
      <c r="K13" s="235">
        <v>16.75</v>
      </c>
      <c r="L13" s="235">
        <v>16.75</v>
      </c>
      <c r="M13" s="235">
        <v>17.05</v>
      </c>
      <c r="N13" s="235">
        <v>17.05</v>
      </c>
      <c r="O13" s="235">
        <v>17.45</v>
      </c>
      <c r="P13" s="235">
        <v>17.45</v>
      </c>
      <c r="Q13" s="235">
        <v>18</v>
      </c>
      <c r="R13" s="235">
        <v>18</v>
      </c>
      <c r="S13" s="235">
        <v>18.350000000000001</v>
      </c>
      <c r="T13" s="235">
        <v>18.350000000000001</v>
      </c>
      <c r="U13" s="235">
        <v>18.75</v>
      </c>
      <c r="V13" s="235">
        <v>18.75</v>
      </c>
      <c r="W13" s="235">
        <v>19.600000000000001</v>
      </c>
      <c r="X13" s="235">
        <v>19.600000000000001</v>
      </c>
      <c r="Y13" s="235">
        <v>19.850000000000001</v>
      </c>
      <c r="Z13" s="235">
        <v>19.850000000000001</v>
      </c>
      <c r="AA13" s="235">
        <v>20.45</v>
      </c>
      <c r="AB13" s="235">
        <v>20.45</v>
      </c>
      <c r="AC13" s="235">
        <v>21.45</v>
      </c>
      <c r="AD13" s="235">
        <v>21.8</v>
      </c>
      <c r="AE13" s="235">
        <v>23.5</v>
      </c>
      <c r="AF13" s="235">
        <v>24.05</v>
      </c>
      <c r="AG13" s="235">
        <v>24.3</v>
      </c>
      <c r="AH13" s="235">
        <v>24.3</v>
      </c>
      <c r="AI13" s="235">
        <v>24.75</v>
      </c>
      <c r="AJ13" s="235">
        <v>26.5</v>
      </c>
      <c r="AK13" s="235">
        <v>28.7</v>
      </c>
      <c r="AL13" s="236">
        <v>29.2</v>
      </c>
      <c r="AM13" s="186"/>
    </row>
    <row r="14" spans="1:39" s="74" customFormat="1" x14ac:dyDescent="0.25">
      <c r="A14" s="75"/>
      <c r="B14" s="75"/>
      <c r="C14" s="75"/>
      <c r="D14" s="75"/>
      <c r="E14" s="75"/>
      <c r="F14" s="75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8"/>
      <c r="AM14" s="184"/>
    </row>
    <row r="15" spans="1:39" x14ac:dyDescent="0.25">
      <c r="A15" s="20" t="s">
        <v>502</v>
      </c>
      <c r="B15" s="20" t="s">
        <v>503</v>
      </c>
      <c r="C15" s="20" t="s">
        <v>504</v>
      </c>
      <c r="D15" s="20"/>
      <c r="E15" s="20"/>
      <c r="F15" s="20"/>
      <c r="G15" s="239">
        <v>0</v>
      </c>
      <c r="H15" s="239">
        <v>0</v>
      </c>
      <c r="I15" s="239">
        <v>0</v>
      </c>
      <c r="J15" s="239">
        <v>0</v>
      </c>
      <c r="K15" s="239">
        <v>0</v>
      </c>
      <c r="L15" s="239">
        <v>0</v>
      </c>
      <c r="M15" s="239">
        <v>0</v>
      </c>
      <c r="N15" s="239">
        <v>10.132999999999999</v>
      </c>
      <c r="O15" s="239">
        <v>10.132999999999999</v>
      </c>
      <c r="P15" s="239">
        <v>10.132999999999999</v>
      </c>
      <c r="Q15" s="239">
        <v>10.132999999999999</v>
      </c>
      <c r="R15" s="239">
        <v>10.132999999999999</v>
      </c>
      <c r="S15" s="239">
        <v>10.132999999999999</v>
      </c>
      <c r="T15" s="239">
        <v>10.132999999999999</v>
      </c>
      <c r="U15" s="239">
        <v>11.28</v>
      </c>
      <c r="V15" s="239">
        <v>11.28</v>
      </c>
      <c r="W15" s="239">
        <v>11.28</v>
      </c>
      <c r="X15" s="239">
        <v>11.28</v>
      </c>
      <c r="Y15" s="239">
        <v>11.28</v>
      </c>
      <c r="Z15" s="239">
        <v>11.28</v>
      </c>
      <c r="AA15" s="239">
        <v>11.28</v>
      </c>
      <c r="AB15" s="239">
        <v>11.81</v>
      </c>
      <c r="AC15" s="239">
        <v>16.37</v>
      </c>
      <c r="AD15" s="239">
        <v>17.38</v>
      </c>
      <c r="AE15" s="239">
        <v>18.18</v>
      </c>
      <c r="AF15" s="239">
        <v>18.579999999999998</v>
      </c>
      <c r="AG15" s="239">
        <v>18.579999999999998</v>
      </c>
      <c r="AH15" s="239">
        <v>21.91</v>
      </c>
      <c r="AI15" s="239">
        <v>21.91</v>
      </c>
      <c r="AJ15" s="239">
        <v>21.91</v>
      </c>
      <c r="AK15" s="239">
        <v>24.67</v>
      </c>
      <c r="AL15" s="240">
        <v>24.67</v>
      </c>
      <c r="AM15" s="186"/>
    </row>
    <row r="16" spans="1:39" s="74" customFormat="1" x14ac:dyDescent="0.25">
      <c r="A16" s="75"/>
      <c r="B16" s="75"/>
      <c r="C16" s="75"/>
      <c r="D16" s="75"/>
      <c r="E16" s="75"/>
      <c r="F16" s="75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8"/>
      <c r="AM16" s="184"/>
    </row>
    <row r="17" spans="1:39 16384:16384" x14ac:dyDescent="0.25">
      <c r="A17" s="20" t="s">
        <v>505</v>
      </c>
      <c r="B17" s="20" t="s">
        <v>506</v>
      </c>
      <c r="C17" s="20" t="s">
        <v>507</v>
      </c>
      <c r="D17" s="20"/>
      <c r="E17" s="20"/>
      <c r="F17" s="20"/>
      <c r="G17" s="234">
        <v>0.4</v>
      </c>
      <c r="H17" s="234">
        <v>0.4</v>
      </c>
      <c r="I17" s="234">
        <v>0.4</v>
      </c>
      <c r="J17" s="234">
        <v>0.4</v>
      </c>
      <c r="K17" s="234">
        <v>0.4</v>
      </c>
      <c r="L17" s="234">
        <v>0.4</v>
      </c>
      <c r="M17" s="234">
        <v>0.4</v>
      </c>
      <c r="N17" s="234">
        <v>0.4</v>
      </c>
      <c r="O17" s="234">
        <v>0.4</v>
      </c>
      <c r="P17" s="239">
        <v>0.4</v>
      </c>
      <c r="Q17" s="239">
        <v>1.4</v>
      </c>
      <c r="R17" s="239">
        <v>1.4</v>
      </c>
      <c r="S17" s="239">
        <v>1.4</v>
      </c>
      <c r="T17" s="239">
        <v>1.4</v>
      </c>
      <c r="U17" s="239">
        <v>1.4</v>
      </c>
      <c r="V17" s="239">
        <v>1.4</v>
      </c>
      <c r="W17" s="239">
        <v>1.8440000000000001</v>
      </c>
      <c r="X17" s="239">
        <v>1.8440000000000001</v>
      </c>
      <c r="Y17" s="239">
        <v>2.5409999999999999</v>
      </c>
      <c r="Z17" s="239">
        <v>2.5409999999999999</v>
      </c>
      <c r="AA17" s="239">
        <v>8.7670700000000004</v>
      </c>
      <c r="AB17" s="239">
        <v>8.7670700000000004</v>
      </c>
      <c r="AC17" s="239">
        <v>8.7670700000000004</v>
      </c>
      <c r="AD17" s="239">
        <v>10.515610000000001</v>
      </c>
      <c r="AE17" s="239">
        <v>10.515610000000001</v>
      </c>
      <c r="AF17" s="239">
        <v>11.35561</v>
      </c>
      <c r="AG17" s="239">
        <v>11.35561</v>
      </c>
      <c r="AH17" s="239">
        <v>11.35561</v>
      </c>
      <c r="AI17" s="239">
        <v>12.20561</v>
      </c>
      <c r="AJ17" s="239">
        <v>12.86561</v>
      </c>
      <c r="AK17" s="239">
        <v>14.27861</v>
      </c>
      <c r="AL17" s="240">
        <v>14.94361</v>
      </c>
      <c r="AM17" s="186"/>
    </row>
    <row r="18" spans="1:39 16384:16384" s="74" customFormat="1" x14ac:dyDescent="0.25">
      <c r="A18" s="75"/>
      <c r="B18" s="75"/>
      <c r="C18" s="75"/>
      <c r="D18" s="75"/>
      <c r="E18" s="75"/>
      <c r="F18" s="75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  <c r="AG18" s="237"/>
      <c r="AH18" s="237"/>
      <c r="AI18" s="237"/>
      <c r="AJ18" s="237"/>
      <c r="AK18" s="237"/>
      <c r="AL18" s="238"/>
      <c r="AM18" s="184"/>
    </row>
    <row r="19" spans="1:39 16384:16384" x14ac:dyDescent="0.25">
      <c r="A19" s="20" t="s">
        <v>508</v>
      </c>
      <c r="B19" s="20" t="s">
        <v>509</v>
      </c>
      <c r="C19" s="20" t="s">
        <v>510</v>
      </c>
      <c r="D19" s="20"/>
      <c r="E19" s="20"/>
      <c r="F19" s="20"/>
      <c r="G19" s="239">
        <v>15.721</v>
      </c>
      <c r="H19" s="239">
        <v>15.721</v>
      </c>
      <c r="I19" s="239">
        <v>15.721</v>
      </c>
      <c r="J19" s="239">
        <v>15.721</v>
      </c>
      <c r="K19" s="239">
        <v>15.721</v>
      </c>
      <c r="L19" s="239">
        <v>15.721</v>
      </c>
      <c r="M19" s="239">
        <v>15.721</v>
      </c>
      <c r="N19" s="239">
        <v>15.721</v>
      </c>
      <c r="O19" s="239">
        <v>15.721</v>
      </c>
      <c r="P19" s="239">
        <v>15.721</v>
      </c>
      <c r="Q19" s="239">
        <v>15.721</v>
      </c>
      <c r="R19" s="239">
        <v>15.721</v>
      </c>
      <c r="S19" s="239">
        <v>15.721</v>
      </c>
      <c r="T19" s="239">
        <v>15.721</v>
      </c>
      <c r="U19" s="239">
        <v>15.721</v>
      </c>
      <c r="V19" s="239">
        <v>15.721</v>
      </c>
      <c r="W19" s="239">
        <v>15.721</v>
      </c>
      <c r="X19" s="239">
        <v>15.721</v>
      </c>
      <c r="Y19" s="239">
        <v>15.721</v>
      </c>
      <c r="Z19" s="239">
        <v>15.721</v>
      </c>
      <c r="AA19" s="239">
        <v>15.721</v>
      </c>
      <c r="AB19" s="239">
        <v>15.721</v>
      </c>
      <c r="AC19" s="239">
        <v>16.896000000000001</v>
      </c>
      <c r="AD19" s="239">
        <v>16.896000000000001</v>
      </c>
      <c r="AE19" s="239">
        <v>18.096</v>
      </c>
      <c r="AF19" s="239">
        <v>18.096</v>
      </c>
      <c r="AG19" s="239">
        <v>18.596</v>
      </c>
      <c r="AH19" s="239">
        <v>18.596</v>
      </c>
      <c r="AI19" s="239">
        <v>18.596</v>
      </c>
      <c r="AJ19" s="239">
        <v>18.596</v>
      </c>
      <c r="AK19" s="239">
        <v>18.596</v>
      </c>
      <c r="AL19" s="240">
        <v>18.596</v>
      </c>
      <c r="AM19" s="186"/>
    </row>
    <row r="20" spans="1:39 16384:16384" s="74" customFormat="1" x14ac:dyDescent="0.25">
      <c r="A20" s="75"/>
      <c r="B20" s="75"/>
      <c r="C20" s="75"/>
      <c r="D20" s="75"/>
      <c r="E20" s="75"/>
      <c r="F20" s="75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7"/>
      <c r="AL20" s="238"/>
      <c r="AM20" s="184"/>
    </row>
    <row r="21" spans="1:39 16384:16384" x14ac:dyDescent="0.25">
      <c r="A21" s="20" t="s">
        <v>511</v>
      </c>
      <c r="B21" s="20" t="s">
        <v>512</v>
      </c>
      <c r="C21" s="20" t="s">
        <v>513</v>
      </c>
      <c r="D21" s="20"/>
      <c r="E21" s="21"/>
      <c r="F21" s="20"/>
      <c r="G21" s="234">
        <v>55</v>
      </c>
      <c r="H21" s="234">
        <v>55</v>
      </c>
      <c r="I21" s="234">
        <v>55</v>
      </c>
      <c r="J21" s="234">
        <v>55</v>
      </c>
      <c r="K21" s="234">
        <v>55</v>
      </c>
      <c r="L21" s="234">
        <v>55</v>
      </c>
      <c r="M21" s="234">
        <v>55</v>
      </c>
      <c r="N21" s="234">
        <v>55</v>
      </c>
      <c r="O21" s="234">
        <v>55</v>
      </c>
      <c r="P21" s="234">
        <v>55</v>
      </c>
      <c r="Q21" s="234">
        <v>55</v>
      </c>
      <c r="R21" s="234">
        <v>55</v>
      </c>
      <c r="S21" s="234">
        <v>55</v>
      </c>
      <c r="T21" s="234">
        <v>55</v>
      </c>
      <c r="U21" s="235">
        <v>55</v>
      </c>
      <c r="V21" s="235">
        <v>55</v>
      </c>
      <c r="W21" s="235">
        <v>55</v>
      </c>
      <c r="X21" s="235">
        <v>55</v>
      </c>
      <c r="Y21" s="235">
        <v>55</v>
      </c>
      <c r="Z21" s="235">
        <v>55</v>
      </c>
      <c r="AA21" s="235">
        <v>55</v>
      </c>
      <c r="AB21" s="235">
        <v>55</v>
      </c>
      <c r="AC21" s="235">
        <v>55</v>
      </c>
      <c r="AD21" s="235">
        <v>55</v>
      </c>
      <c r="AE21" s="235">
        <v>55</v>
      </c>
      <c r="AF21" s="235">
        <v>55</v>
      </c>
      <c r="AG21" s="235">
        <v>55</v>
      </c>
      <c r="AH21" s="235">
        <v>55</v>
      </c>
      <c r="AI21" s="235">
        <v>55</v>
      </c>
      <c r="AJ21" s="235">
        <v>55</v>
      </c>
      <c r="AK21" s="235">
        <v>55</v>
      </c>
      <c r="AL21" s="236">
        <v>55</v>
      </c>
      <c r="AM21" s="186"/>
    </row>
    <row r="22" spans="1:39 16384:16384" s="74" customFormat="1" x14ac:dyDescent="0.25">
      <c r="A22" s="75"/>
      <c r="B22" s="75"/>
      <c r="C22" s="75"/>
      <c r="D22" s="75"/>
      <c r="E22" s="75"/>
      <c r="F22" s="75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237"/>
      <c r="AL22" s="238"/>
      <c r="AM22" s="184"/>
    </row>
    <row r="23" spans="1:39 16384:16384" x14ac:dyDescent="0.25">
      <c r="A23" s="20" t="s">
        <v>514</v>
      </c>
      <c r="B23" s="20" t="s">
        <v>515</v>
      </c>
      <c r="C23" s="20" t="s">
        <v>516</v>
      </c>
      <c r="D23" s="20"/>
      <c r="E23" s="20"/>
      <c r="F23" s="20"/>
      <c r="G23" s="239">
        <v>1.1499999999999999</v>
      </c>
      <c r="H23" s="239">
        <f t="shared" ref="H23:P23" si="0">G23</f>
        <v>1.1499999999999999</v>
      </c>
      <c r="I23" s="239">
        <f t="shared" si="0"/>
        <v>1.1499999999999999</v>
      </c>
      <c r="J23" s="239">
        <f t="shared" si="0"/>
        <v>1.1499999999999999</v>
      </c>
      <c r="K23" s="239">
        <f t="shared" si="0"/>
        <v>1.1499999999999999</v>
      </c>
      <c r="L23" s="239">
        <f t="shared" si="0"/>
        <v>1.1499999999999999</v>
      </c>
      <c r="M23" s="239">
        <f t="shared" si="0"/>
        <v>1.1499999999999999</v>
      </c>
      <c r="N23" s="239">
        <f t="shared" si="0"/>
        <v>1.1499999999999999</v>
      </c>
      <c r="O23" s="239">
        <f t="shared" si="0"/>
        <v>1.1499999999999999</v>
      </c>
      <c r="P23" s="239">
        <f t="shared" si="0"/>
        <v>1.1499999999999999</v>
      </c>
      <c r="Q23" s="239">
        <v>1.41</v>
      </c>
      <c r="R23" s="239">
        <v>2.56</v>
      </c>
      <c r="S23" s="239">
        <v>3.1</v>
      </c>
      <c r="T23" s="239">
        <f>S23</f>
        <v>3.1</v>
      </c>
      <c r="U23" s="239">
        <f>T23</f>
        <v>3.1</v>
      </c>
      <c r="V23" s="239">
        <f>U23</f>
        <v>3.1</v>
      </c>
      <c r="W23" s="239">
        <f>V23</f>
        <v>3.1</v>
      </c>
      <c r="X23" s="239">
        <f>W23</f>
        <v>3.1</v>
      </c>
      <c r="Y23" s="239">
        <v>5.68</v>
      </c>
      <c r="Z23" s="239">
        <v>6.64</v>
      </c>
      <c r="AA23" s="239">
        <v>7.03</v>
      </c>
      <c r="AB23" s="239">
        <f>AA23</f>
        <v>7.03</v>
      </c>
      <c r="AC23" s="239">
        <v>9.0500000000000007</v>
      </c>
      <c r="AD23" s="239">
        <v>10.25</v>
      </c>
      <c r="AE23" s="239">
        <v>12.05</v>
      </c>
      <c r="AF23" s="239">
        <v>12.36</v>
      </c>
      <c r="AG23" s="239">
        <f>AF23</f>
        <v>12.36</v>
      </c>
      <c r="AH23" s="239">
        <f>AG23</f>
        <v>12.36</v>
      </c>
      <c r="AI23" s="239">
        <f>AH23</f>
        <v>12.36</v>
      </c>
      <c r="AJ23" s="239">
        <f>AI23</f>
        <v>12.36</v>
      </c>
      <c r="AK23" s="239">
        <f>AJ23</f>
        <v>12.36</v>
      </c>
      <c r="AL23" s="240">
        <v>16.16</v>
      </c>
      <c r="AM23" s="186"/>
    </row>
    <row r="24" spans="1:39 16384:16384" s="74" customFormat="1" x14ac:dyDescent="0.25">
      <c r="A24" s="75"/>
      <c r="B24" s="75"/>
      <c r="C24" s="75"/>
      <c r="D24" s="75"/>
      <c r="E24" s="75"/>
      <c r="F24" s="75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37"/>
      <c r="AI24" s="237"/>
      <c r="AJ24" s="237"/>
      <c r="AK24" s="237"/>
      <c r="AL24" s="238"/>
      <c r="AM24" s="184"/>
    </row>
    <row r="25" spans="1:39 16384:16384" ht="28.5" x14ac:dyDescent="0.25">
      <c r="A25" s="20" t="s">
        <v>517</v>
      </c>
      <c r="B25" s="20" t="s">
        <v>518</v>
      </c>
      <c r="C25" s="20" t="s">
        <v>519</v>
      </c>
      <c r="D25" s="20"/>
      <c r="E25" s="21"/>
      <c r="F25" s="20"/>
      <c r="G25" s="234">
        <v>18</v>
      </c>
      <c r="H25" s="234">
        <v>18</v>
      </c>
      <c r="I25" s="234">
        <v>20</v>
      </c>
      <c r="J25" s="234">
        <v>20</v>
      </c>
      <c r="K25" s="234">
        <v>20</v>
      </c>
      <c r="L25" s="234">
        <v>20</v>
      </c>
      <c r="M25" s="234">
        <v>20</v>
      </c>
      <c r="N25" s="234">
        <v>20</v>
      </c>
      <c r="O25" s="234">
        <v>20</v>
      </c>
      <c r="P25" s="234">
        <v>20</v>
      </c>
      <c r="Q25" s="234">
        <v>20</v>
      </c>
      <c r="R25" s="234">
        <v>23</v>
      </c>
      <c r="S25" s="234">
        <v>24</v>
      </c>
      <c r="T25" s="234">
        <v>25</v>
      </c>
      <c r="U25" s="239">
        <v>28.75</v>
      </c>
      <c r="V25" s="239">
        <v>28.75</v>
      </c>
      <c r="W25" s="239">
        <v>28.75</v>
      </c>
      <c r="X25" s="239">
        <v>28.75</v>
      </c>
      <c r="Y25" s="239">
        <v>28.75</v>
      </c>
      <c r="Z25" s="239">
        <v>28.75</v>
      </c>
      <c r="AA25" s="239">
        <v>28.75</v>
      </c>
      <c r="AB25" s="239">
        <v>28.75</v>
      </c>
      <c r="AC25" s="239">
        <v>28.75</v>
      </c>
      <c r="AD25" s="239">
        <v>28.75</v>
      </c>
      <c r="AE25" s="239">
        <v>28.75</v>
      </c>
      <c r="AF25" s="239">
        <v>28.75</v>
      </c>
      <c r="AG25" s="239">
        <v>28.75</v>
      </c>
      <c r="AH25" s="239">
        <v>28.75</v>
      </c>
      <c r="AI25" s="239">
        <v>28.75</v>
      </c>
      <c r="AJ25" s="239">
        <v>28.75</v>
      </c>
      <c r="AK25" s="239">
        <v>28.75</v>
      </c>
      <c r="AL25" s="240">
        <v>28.75</v>
      </c>
      <c r="AM25" s="186"/>
    </row>
    <row r="26" spans="1:39 16384:16384" s="74" customFormat="1" x14ac:dyDescent="0.25">
      <c r="A26" s="75"/>
      <c r="B26" s="75"/>
      <c r="C26" s="75"/>
      <c r="D26" s="75"/>
      <c r="E26" s="75"/>
      <c r="F26" s="75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  <c r="AJ26" s="237"/>
      <c r="AK26" s="237"/>
      <c r="AL26" s="238"/>
      <c r="AM26" s="184"/>
    </row>
    <row r="27" spans="1:39 16384:16384" x14ac:dyDescent="0.25">
      <c r="A27" s="20" t="s">
        <v>520</v>
      </c>
      <c r="B27" s="20" t="s">
        <v>521</v>
      </c>
      <c r="C27" s="20" t="s">
        <v>522</v>
      </c>
      <c r="D27" s="20"/>
      <c r="E27" s="20"/>
      <c r="F27" s="20"/>
      <c r="G27" s="239">
        <v>84.48</v>
      </c>
      <c r="H27" s="239">
        <v>84.48</v>
      </c>
      <c r="I27" s="239">
        <v>84.48</v>
      </c>
      <c r="J27" s="239">
        <v>85.9</v>
      </c>
      <c r="K27" s="239">
        <v>86.34</v>
      </c>
      <c r="L27" s="239">
        <v>86.34</v>
      </c>
      <c r="M27" s="239">
        <v>87.67</v>
      </c>
      <c r="N27" s="239">
        <v>87.67</v>
      </c>
      <c r="O27" s="239">
        <v>88.53</v>
      </c>
      <c r="P27" s="239">
        <v>88.53</v>
      </c>
      <c r="Q27" s="239">
        <v>88.53</v>
      </c>
      <c r="R27" s="239">
        <v>90.84</v>
      </c>
      <c r="S27" s="239">
        <v>92.28</v>
      </c>
      <c r="T27" s="239">
        <v>94.8</v>
      </c>
      <c r="U27" s="239">
        <v>97.19</v>
      </c>
      <c r="V27" s="239">
        <v>101.22</v>
      </c>
      <c r="W27" s="239">
        <v>104.99</v>
      </c>
      <c r="X27" s="239">
        <v>108.26</v>
      </c>
      <c r="Y27" s="239">
        <v>111.59</v>
      </c>
      <c r="Z27" s="239">
        <v>114.1</v>
      </c>
      <c r="AA27" s="239">
        <v>115.72</v>
      </c>
      <c r="AB27" s="239">
        <v>116.93</v>
      </c>
      <c r="AC27" s="239">
        <v>116.93</v>
      </c>
      <c r="AD27" s="239">
        <v>117.25</v>
      </c>
      <c r="AE27" s="239">
        <v>118.49</v>
      </c>
      <c r="AF27" s="239">
        <v>118.99</v>
      </c>
      <c r="AG27" s="239">
        <v>118.99</v>
      </c>
      <c r="AH27" s="239">
        <v>118.99</v>
      </c>
      <c r="AI27" s="239">
        <v>119.27</v>
      </c>
      <c r="AJ27" s="239">
        <v>124.02</v>
      </c>
      <c r="AK27" s="239">
        <v>125.58</v>
      </c>
      <c r="AL27" s="240">
        <v>126.48</v>
      </c>
      <c r="AM27" s="186"/>
    </row>
    <row r="28" spans="1:39 16384:16384" s="74" customFormat="1" x14ac:dyDescent="0.25">
      <c r="A28" s="75"/>
      <c r="B28" s="75"/>
      <c r="C28" s="75"/>
      <c r="D28" s="75"/>
      <c r="E28" s="75"/>
      <c r="F28" s="75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8"/>
      <c r="AM28" s="184"/>
    </row>
    <row r="29" spans="1:39 16384:16384" x14ac:dyDescent="0.25">
      <c r="A29" s="20" t="s">
        <v>523</v>
      </c>
      <c r="B29" s="20" t="s">
        <v>524</v>
      </c>
      <c r="C29" s="20" t="s">
        <v>525</v>
      </c>
      <c r="D29" s="20"/>
      <c r="E29" s="20"/>
      <c r="F29" s="20"/>
      <c r="G29" s="234">
        <v>5</v>
      </c>
      <c r="H29" s="234">
        <v>5</v>
      </c>
      <c r="I29" s="234">
        <v>5</v>
      </c>
      <c r="J29" s="234">
        <v>5</v>
      </c>
      <c r="K29" s="234">
        <v>5</v>
      </c>
      <c r="L29" s="234">
        <v>5</v>
      </c>
      <c r="M29" s="234">
        <v>5</v>
      </c>
      <c r="N29" s="234">
        <v>5</v>
      </c>
      <c r="O29" s="234">
        <v>5</v>
      </c>
      <c r="P29" s="234">
        <v>5</v>
      </c>
      <c r="Q29" s="234">
        <v>5</v>
      </c>
      <c r="R29" s="234">
        <v>5</v>
      </c>
      <c r="S29" s="234">
        <v>5</v>
      </c>
      <c r="T29" s="234">
        <v>5</v>
      </c>
      <c r="U29" s="234">
        <v>6</v>
      </c>
      <c r="V29" s="234">
        <v>6</v>
      </c>
      <c r="W29" s="234">
        <v>6</v>
      </c>
      <c r="X29" s="234">
        <v>6</v>
      </c>
      <c r="Y29" s="234">
        <v>6</v>
      </c>
      <c r="Z29" s="234">
        <v>6</v>
      </c>
      <c r="AA29" s="234">
        <v>6</v>
      </c>
      <c r="AB29" s="234">
        <v>6</v>
      </c>
      <c r="AC29" s="234">
        <v>6</v>
      </c>
      <c r="AD29" s="239">
        <v>7.5</v>
      </c>
      <c r="AE29" s="239">
        <v>8.65</v>
      </c>
      <c r="AF29" s="239">
        <v>8.65</v>
      </c>
      <c r="AG29" s="239">
        <v>8.65</v>
      </c>
      <c r="AH29" s="239">
        <v>8.65</v>
      </c>
      <c r="AI29" s="239">
        <v>8.65</v>
      </c>
      <c r="AJ29" s="239">
        <v>8.65</v>
      </c>
      <c r="AK29" s="239">
        <v>8.65</v>
      </c>
      <c r="AL29" s="240">
        <v>8.65</v>
      </c>
      <c r="AM29" s="186"/>
      <c r="XFD29" s="35" t="s">
        <v>1679</v>
      </c>
    </row>
    <row r="30" spans="1:39 16384:16384" s="74" customFormat="1" x14ac:dyDescent="0.25">
      <c r="A30" s="75"/>
      <c r="B30" s="75"/>
      <c r="C30" s="75"/>
      <c r="D30" s="75"/>
      <c r="E30" s="75"/>
      <c r="F30" s="75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  <c r="AK30" s="237"/>
      <c r="AL30" s="238"/>
      <c r="AM30" s="184"/>
    </row>
    <row r="31" spans="1:39 16384:16384" x14ac:dyDescent="0.25">
      <c r="A31" s="20" t="s">
        <v>526</v>
      </c>
      <c r="B31" s="20" t="s">
        <v>527</v>
      </c>
      <c r="C31" s="20" t="s">
        <v>528</v>
      </c>
      <c r="D31" s="20"/>
      <c r="E31" s="21"/>
      <c r="F31" s="20"/>
      <c r="G31" s="239">
        <v>4.99</v>
      </c>
      <c r="H31" s="239">
        <v>4.99</v>
      </c>
      <c r="I31" s="239">
        <v>4.99</v>
      </c>
      <c r="J31" s="239">
        <v>4.99</v>
      </c>
      <c r="K31" s="239">
        <v>4.99</v>
      </c>
      <c r="L31" s="239">
        <v>4.99</v>
      </c>
      <c r="M31" s="239">
        <v>5.7</v>
      </c>
      <c r="N31" s="239">
        <v>5.7</v>
      </c>
      <c r="O31" s="239">
        <v>5.7</v>
      </c>
      <c r="P31" s="239">
        <v>5.99</v>
      </c>
      <c r="Q31" s="239">
        <v>5.99</v>
      </c>
      <c r="R31" s="239">
        <v>5.99</v>
      </c>
      <c r="S31" s="239">
        <v>5.99</v>
      </c>
      <c r="T31" s="239">
        <v>5.99</v>
      </c>
      <c r="U31" s="239">
        <v>5.99</v>
      </c>
      <c r="V31" s="239">
        <v>5.99</v>
      </c>
      <c r="W31" s="239">
        <v>5.99</v>
      </c>
      <c r="X31" s="239">
        <v>5.99</v>
      </c>
      <c r="Y31" s="239">
        <v>5.99</v>
      </c>
      <c r="Z31" s="239">
        <v>5.99</v>
      </c>
      <c r="AA31" s="239">
        <v>5.99</v>
      </c>
      <c r="AB31" s="239">
        <v>5.99</v>
      </c>
      <c r="AC31" s="239">
        <v>5.99</v>
      </c>
      <c r="AD31" s="239">
        <v>7.19</v>
      </c>
      <c r="AE31" s="239">
        <v>7.19</v>
      </c>
      <c r="AF31" s="239">
        <v>7.19</v>
      </c>
      <c r="AG31" s="239">
        <v>7.19</v>
      </c>
      <c r="AH31" s="239">
        <v>7.19</v>
      </c>
      <c r="AI31" s="239">
        <v>7.19</v>
      </c>
      <c r="AJ31" s="239">
        <v>7.19</v>
      </c>
      <c r="AK31" s="239">
        <v>7.19</v>
      </c>
      <c r="AL31" s="240">
        <v>7.19</v>
      </c>
      <c r="AM31" s="186"/>
    </row>
    <row r="32" spans="1:39 16384:16384" s="74" customFormat="1" x14ac:dyDescent="0.25">
      <c r="A32" s="75"/>
      <c r="B32" s="75"/>
      <c r="C32" s="75"/>
      <c r="D32" s="75"/>
      <c r="E32" s="75"/>
      <c r="F32" s="75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  <c r="AG32" s="237"/>
      <c r="AH32" s="237"/>
      <c r="AI32" s="237"/>
      <c r="AJ32" s="237"/>
      <c r="AK32" s="237"/>
      <c r="AL32" s="238"/>
      <c r="AM32" s="184"/>
    </row>
    <row r="33" spans="1:39" ht="42.75" x14ac:dyDescent="0.25">
      <c r="A33" s="20" t="s">
        <v>529</v>
      </c>
      <c r="B33" s="20" t="s">
        <v>530</v>
      </c>
      <c r="C33" s="20" t="s">
        <v>1794</v>
      </c>
      <c r="D33" s="20"/>
      <c r="E33" s="20"/>
      <c r="F33" s="21"/>
      <c r="G33" s="239">
        <v>44</v>
      </c>
      <c r="H33" s="239">
        <v>49</v>
      </c>
      <c r="I33" s="239">
        <v>53</v>
      </c>
      <c r="J33" s="239">
        <v>53</v>
      </c>
      <c r="K33" s="239">
        <v>53</v>
      </c>
      <c r="L33" s="239">
        <v>53</v>
      </c>
      <c r="M33" s="239">
        <v>54</v>
      </c>
      <c r="N33" s="239">
        <v>55</v>
      </c>
      <c r="O33" s="239">
        <v>57</v>
      </c>
      <c r="P33" s="239">
        <v>59</v>
      </c>
      <c r="Q33" s="239">
        <v>60</v>
      </c>
      <c r="R33" s="239">
        <v>63</v>
      </c>
      <c r="S33" s="239">
        <v>65</v>
      </c>
      <c r="T33" s="239">
        <v>66</v>
      </c>
      <c r="U33" s="239">
        <v>67</v>
      </c>
      <c r="V33" s="239">
        <v>67</v>
      </c>
      <c r="W33" s="239">
        <v>68</v>
      </c>
      <c r="X33" s="239">
        <v>69</v>
      </c>
      <c r="Y33" s="239">
        <v>69</v>
      </c>
      <c r="Z33" s="239">
        <v>70</v>
      </c>
      <c r="AA33" s="239">
        <v>70</v>
      </c>
      <c r="AB33" s="239">
        <v>72</v>
      </c>
      <c r="AC33" s="239">
        <v>72</v>
      </c>
      <c r="AD33" s="239">
        <v>73</v>
      </c>
      <c r="AE33" s="239">
        <v>74</v>
      </c>
      <c r="AF33" s="239">
        <v>76</v>
      </c>
      <c r="AG33" s="239">
        <v>77</v>
      </c>
      <c r="AH33" s="239">
        <v>77</v>
      </c>
      <c r="AI33" s="239">
        <v>78</v>
      </c>
      <c r="AJ33" s="239">
        <v>84</v>
      </c>
      <c r="AK33" s="239">
        <v>89</v>
      </c>
      <c r="AL33" s="240">
        <v>92</v>
      </c>
      <c r="AM33" s="186"/>
    </row>
    <row r="34" spans="1:39" s="74" customFormat="1" x14ac:dyDescent="0.25">
      <c r="A34" s="75"/>
      <c r="B34" s="75"/>
      <c r="C34" s="75"/>
      <c r="D34" s="75"/>
      <c r="E34" s="75"/>
      <c r="F34" s="75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7"/>
      <c r="AK34" s="237"/>
      <c r="AL34" s="238"/>
      <c r="AM34" s="184"/>
    </row>
    <row r="35" spans="1:39" x14ac:dyDescent="0.25">
      <c r="A35" s="20" t="s">
        <v>531</v>
      </c>
      <c r="B35" s="20" t="s">
        <v>532</v>
      </c>
      <c r="C35" s="20" t="s">
        <v>533</v>
      </c>
      <c r="D35" s="20"/>
      <c r="E35" s="20"/>
      <c r="F35" s="20"/>
      <c r="G35" s="239">
        <v>6.34</v>
      </c>
      <c r="H35" s="239">
        <v>6.34</v>
      </c>
      <c r="I35" s="239">
        <v>6.34</v>
      </c>
      <c r="J35" s="239">
        <v>6.34</v>
      </c>
      <c r="K35" s="239">
        <v>6.34</v>
      </c>
      <c r="L35" s="239">
        <v>6.34</v>
      </c>
      <c r="M35" s="239">
        <v>6.34</v>
      </c>
      <c r="N35" s="239">
        <v>7.68</v>
      </c>
      <c r="O35" s="239">
        <v>7.68</v>
      </c>
      <c r="P35" s="239">
        <v>7.68</v>
      </c>
      <c r="Q35" s="239">
        <v>7.68</v>
      </c>
      <c r="R35" s="239">
        <v>7.68</v>
      </c>
      <c r="S35" s="239">
        <v>7.68</v>
      </c>
      <c r="T35" s="239">
        <v>14.43</v>
      </c>
      <c r="U35" s="239">
        <v>14.75</v>
      </c>
      <c r="V35" s="239">
        <v>14.75</v>
      </c>
      <c r="W35" s="239">
        <v>15.05</v>
      </c>
      <c r="X35" s="239">
        <v>15.05</v>
      </c>
      <c r="Y35" s="239">
        <v>15.05</v>
      </c>
      <c r="Z35" s="239">
        <v>15.05</v>
      </c>
      <c r="AA35" s="239">
        <v>15.05</v>
      </c>
      <c r="AB35" s="239">
        <v>15.05</v>
      </c>
      <c r="AC35" s="239">
        <v>15.05</v>
      </c>
      <c r="AD35" s="239">
        <v>15.05</v>
      </c>
      <c r="AE35" s="239">
        <v>15.05</v>
      </c>
      <c r="AF35" s="239">
        <v>17.2</v>
      </c>
      <c r="AG35" s="239">
        <v>17.2</v>
      </c>
      <c r="AH35" s="239">
        <v>17.2</v>
      </c>
      <c r="AI35" s="239">
        <v>17.2</v>
      </c>
      <c r="AJ35" s="239">
        <v>17.2</v>
      </c>
      <c r="AK35" s="239">
        <v>17.8</v>
      </c>
      <c r="AL35" s="240">
        <v>18.41</v>
      </c>
      <c r="AM35" s="186"/>
    </row>
    <row r="36" spans="1:39" s="74" customFormat="1" x14ac:dyDescent="0.25">
      <c r="A36" s="75"/>
      <c r="B36" s="75"/>
      <c r="C36" s="75"/>
      <c r="D36" s="75"/>
      <c r="E36" s="75"/>
      <c r="F36" s="75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8"/>
      <c r="AM36" s="184"/>
    </row>
    <row r="37" spans="1:39" x14ac:dyDescent="0.25">
      <c r="A37" s="20" t="s">
        <v>534</v>
      </c>
      <c r="B37" s="20" t="s">
        <v>535</v>
      </c>
      <c r="C37" s="20" t="s">
        <v>536</v>
      </c>
      <c r="D37" s="20"/>
      <c r="E37" s="20"/>
      <c r="F37" s="20"/>
      <c r="G37" s="234">
        <v>18</v>
      </c>
      <c r="H37" s="234">
        <v>18</v>
      </c>
      <c r="I37" s="234">
        <v>18</v>
      </c>
      <c r="J37" s="234">
        <v>18</v>
      </c>
      <c r="K37" s="234">
        <v>18</v>
      </c>
      <c r="L37" s="234">
        <v>18</v>
      </c>
      <c r="M37" s="234">
        <v>18</v>
      </c>
      <c r="N37" s="234">
        <v>18</v>
      </c>
      <c r="O37" s="234">
        <v>18</v>
      </c>
      <c r="P37" s="234">
        <v>18</v>
      </c>
      <c r="Q37" s="234">
        <v>18</v>
      </c>
      <c r="R37" s="234">
        <v>18</v>
      </c>
      <c r="S37" s="234">
        <v>18</v>
      </c>
      <c r="T37" s="234">
        <v>18</v>
      </c>
      <c r="U37" s="234">
        <v>18</v>
      </c>
      <c r="V37" s="234">
        <v>18</v>
      </c>
      <c r="W37" s="234">
        <v>18</v>
      </c>
      <c r="X37" s="234">
        <v>18</v>
      </c>
      <c r="Y37" s="234">
        <v>18</v>
      </c>
      <c r="Z37" s="234">
        <v>18</v>
      </c>
      <c r="AA37" s="234">
        <v>18</v>
      </c>
      <c r="AB37" s="234">
        <v>18</v>
      </c>
      <c r="AC37" s="234">
        <v>18</v>
      </c>
      <c r="AD37" s="234">
        <v>20</v>
      </c>
      <c r="AE37" s="234">
        <v>20</v>
      </c>
      <c r="AF37" s="234">
        <v>20</v>
      </c>
      <c r="AG37" s="234">
        <v>20</v>
      </c>
      <c r="AH37" s="234">
        <v>20</v>
      </c>
      <c r="AI37" s="234">
        <v>20</v>
      </c>
      <c r="AJ37" s="234">
        <v>20</v>
      </c>
      <c r="AK37" s="234">
        <v>20</v>
      </c>
      <c r="AL37" s="241">
        <v>26</v>
      </c>
      <c r="AM37" s="186"/>
    </row>
    <row r="38" spans="1:39" s="74" customFormat="1" x14ac:dyDescent="0.25">
      <c r="A38" s="75"/>
      <c r="B38" s="75"/>
      <c r="C38" s="75"/>
      <c r="D38" s="75"/>
      <c r="E38" s="75"/>
      <c r="F38" s="75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8"/>
      <c r="AM38" s="184"/>
    </row>
    <row r="39" spans="1:39" x14ac:dyDescent="0.25">
      <c r="A39" s="20" t="s">
        <v>537</v>
      </c>
      <c r="B39" s="20" t="s">
        <v>538</v>
      </c>
      <c r="C39" s="20" t="s">
        <v>539</v>
      </c>
      <c r="D39" s="20"/>
      <c r="E39" s="21"/>
      <c r="F39" s="20"/>
      <c r="G39" s="239">
        <v>24</v>
      </c>
      <c r="H39" s="239">
        <v>24</v>
      </c>
      <c r="I39" s="239">
        <v>24</v>
      </c>
      <c r="J39" s="239">
        <v>24</v>
      </c>
      <c r="K39" s="239">
        <v>24</v>
      </c>
      <c r="L39" s="239">
        <v>24</v>
      </c>
      <c r="M39" s="239">
        <v>24</v>
      </c>
      <c r="N39" s="239">
        <v>24</v>
      </c>
      <c r="O39" s="239">
        <v>24</v>
      </c>
      <c r="P39" s="239">
        <v>24</v>
      </c>
      <c r="Q39" s="239">
        <v>24</v>
      </c>
      <c r="R39" s="239">
        <v>24</v>
      </c>
      <c r="S39" s="239">
        <v>24</v>
      </c>
      <c r="T39" s="239">
        <v>24</v>
      </c>
      <c r="U39" s="239">
        <v>24</v>
      </c>
      <c r="V39" s="239">
        <v>24</v>
      </c>
      <c r="W39" s="239">
        <v>24</v>
      </c>
      <c r="X39" s="239">
        <v>24</v>
      </c>
      <c r="Y39" s="239">
        <v>24</v>
      </c>
      <c r="Z39" s="239">
        <v>24</v>
      </c>
      <c r="AA39" s="239">
        <v>24</v>
      </c>
      <c r="AB39" s="239">
        <v>24</v>
      </c>
      <c r="AC39" s="239">
        <v>24</v>
      </c>
      <c r="AD39" s="239">
        <v>24</v>
      </c>
      <c r="AE39" s="239">
        <v>24</v>
      </c>
      <c r="AF39" s="239">
        <v>24</v>
      </c>
      <c r="AG39" s="239">
        <v>24</v>
      </c>
      <c r="AH39" s="239">
        <v>24</v>
      </c>
      <c r="AI39" s="239">
        <v>24</v>
      </c>
      <c r="AJ39" s="239">
        <v>24</v>
      </c>
      <c r="AK39" s="239">
        <v>28</v>
      </c>
      <c r="AL39" s="240">
        <v>28</v>
      </c>
      <c r="AM39" s="186"/>
    </row>
    <row r="40" spans="1:39" s="74" customFormat="1" x14ac:dyDescent="0.25">
      <c r="A40" s="75"/>
      <c r="B40" s="75"/>
      <c r="C40" s="75"/>
      <c r="D40" s="75"/>
      <c r="E40" s="75"/>
      <c r="F40" s="75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  <c r="AK40" s="237"/>
      <c r="AL40" s="238"/>
      <c r="AM40" s="184"/>
    </row>
    <row r="41" spans="1:39" x14ac:dyDescent="0.25">
      <c r="A41" s="20" t="s">
        <v>540</v>
      </c>
      <c r="B41" s="20" t="s">
        <v>541</v>
      </c>
      <c r="C41" s="20" t="s">
        <v>542</v>
      </c>
      <c r="D41" s="20"/>
      <c r="E41" s="21"/>
      <c r="F41" s="20"/>
      <c r="G41" s="234">
        <v>8.1300000000000008</v>
      </c>
      <c r="H41" s="234">
        <v>8.1300000000000008</v>
      </c>
      <c r="I41" s="234">
        <v>8.1300000000000008</v>
      </c>
      <c r="J41" s="234">
        <v>8.1300000000000008</v>
      </c>
      <c r="K41" s="234">
        <v>8.1300000000000008</v>
      </c>
      <c r="L41" s="234">
        <v>8.1300000000000008</v>
      </c>
      <c r="M41" s="234">
        <v>8.1300000000000008</v>
      </c>
      <c r="N41" s="234">
        <v>8.1300000000000008</v>
      </c>
      <c r="O41" s="239">
        <v>8.1300000000000008</v>
      </c>
      <c r="P41" s="239">
        <v>8.1300000000000008</v>
      </c>
      <c r="Q41" s="239">
        <v>8.1300000000000008</v>
      </c>
      <c r="R41" s="239">
        <v>8.1300000000000008</v>
      </c>
      <c r="S41" s="239">
        <v>8.1300000000000008</v>
      </c>
      <c r="T41" s="239">
        <v>8.59</v>
      </c>
      <c r="U41" s="239">
        <v>8.59</v>
      </c>
      <c r="V41" s="239">
        <v>8.59</v>
      </c>
      <c r="W41" s="239">
        <v>8.59</v>
      </c>
      <c r="X41" s="239">
        <v>9.1</v>
      </c>
      <c r="Y41" s="239">
        <v>9.1</v>
      </c>
      <c r="Z41" s="239">
        <v>9.1</v>
      </c>
      <c r="AA41" s="239">
        <v>9.1</v>
      </c>
      <c r="AB41" s="239">
        <v>9.6</v>
      </c>
      <c r="AC41" s="239">
        <v>9.6</v>
      </c>
      <c r="AD41" s="239">
        <v>12.13</v>
      </c>
      <c r="AE41" s="239">
        <v>12.13</v>
      </c>
      <c r="AF41" s="239">
        <v>12.43</v>
      </c>
      <c r="AG41" s="239">
        <v>12.43</v>
      </c>
      <c r="AH41" s="239">
        <v>12.43</v>
      </c>
      <c r="AI41" s="239">
        <v>12.43</v>
      </c>
      <c r="AJ41" s="239">
        <v>12.43</v>
      </c>
      <c r="AK41" s="239">
        <v>12.43</v>
      </c>
      <c r="AL41" s="240">
        <v>14.6</v>
      </c>
      <c r="AM41" s="186"/>
    </row>
    <row r="42" spans="1:39" s="74" customFormat="1" x14ac:dyDescent="0.25">
      <c r="A42" s="75"/>
      <c r="B42" s="75"/>
      <c r="C42" s="75"/>
      <c r="D42" s="75"/>
      <c r="E42" s="75"/>
      <c r="F42" s="75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37"/>
      <c r="AK42" s="237"/>
      <c r="AL42" s="238"/>
      <c r="AM42" s="184"/>
    </row>
    <row r="43" spans="1:39" ht="15" thickBot="1" x14ac:dyDescent="0.3">
      <c r="A43" s="20" t="s">
        <v>543</v>
      </c>
      <c r="B43" s="20" t="s">
        <v>544</v>
      </c>
      <c r="C43" s="20" t="s">
        <v>545</v>
      </c>
      <c r="D43" s="20"/>
      <c r="E43" s="20"/>
      <c r="F43" s="20"/>
      <c r="G43" s="234">
        <v>15</v>
      </c>
      <c r="H43" s="234">
        <v>15</v>
      </c>
      <c r="I43" s="234">
        <v>15</v>
      </c>
      <c r="J43" s="234">
        <v>15</v>
      </c>
      <c r="K43" s="234">
        <v>15</v>
      </c>
      <c r="L43" s="234">
        <v>15</v>
      </c>
      <c r="M43" s="234">
        <v>15</v>
      </c>
      <c r="N43" s="234">
        <v>15</v>
      </c>
      <c r="O43" s="234">
        <v>16</v>
      </c>
      <c r="P43" s="234">
        <v>16</v>
      </c>
      <c r="Q43" s="234">
        <v>16</v>
      </c>
      <c r="R43" s="234">
        <v>17</v>
      </c>
      <c r="S43" s="234">
        <v>17</v>
      </c>
      <c r="T43" s="234">
        <v>18</v>
      </c>
      <c r="U43" s="234">
        <v>18</v>
      </c>
      <c r="V43" s="234">
        <v>19</v>
      </c>
      <c r="W43" s="234">
        <v>19</v>
      </c>
      <c r="X43" s="234">
        <v>20</v>
      </c>
      <c r="Y43" s="234">
        <v>20</v>
      </c>
      <c r="Z43" s="234">
        <v>21</v>
      </c>
      <c r="AA43" s="234">
        <v>21</v>
      </c>
      <c r="AB43" s="234">
        <v>21</v>
      </c>
      <c r="AC43" s="234">
        <v>22</v>
      </c>
      <c r="AD43" s="234">
        <v>22</v>
      </c>
      <c r="AE43" s="234">
        <v>22</v>
      </c>
      <c r="AF43" s="234">
        <v>22</v>
      </c>
      <c r="AG43" s="242">
        <v>22.663</v>
      </c>
      <c r="AH43" s="242">
        <v>23.452999999999999</v>
      </c>
      <c r="AI43" s="242">
        <v>24.783000000000001</v>
      </c>
      <c r="AJ43" s="242">
        <v>25.693000000000001</v>
      </c>
      <c r="AK43" s="242">
        <v>25.69</v>
      </c>
      <c r="AL43" s="243">
        <v>27.492999999999999</v>
      </c>
      <c r="AM43" s="186"/>
    </row>
    <row r="44" spans="1:39" s="74" customFormat="1" x14ac:dyDescent="0.25">
      <c r="A44" s="75"/>
      <c r="B44" s="75"/>
      <c r="C44" s="75"/>
      <c r="D44" s="75"/>
      <c r="E44" s="75"/>
      <c r="F44" s="75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  <c r="AD44" s="237"/>
      <c r="AE44" s="237"/>
      <c r="AF44" s="237"/>
      <c r="AG44" s="237"/>
      <c r="AH44" s="237"/>
      <c r="AI44" s="237"/>
      <c r="AJ44" s="237"/>
      <c r="AK44" s="237"/>
      <c r="AL44" s="238"/>
      <c r="AM44" s="184"/>
    </row>
    <row r="45" spans="1:39" x14ac:dyDescent="0.25">
      <c r="A45" s="20" t="s">
        <v>546</v>
      </c>
      <c r="B45" s="20" t="s">
        <v>547</v>
      </c>
      <c r="C45" s="20" t="s">
        <v>548</v>
      </c>
      <c r="D45" s="20"/>
      <c r="E45" s="20"/>
      <c r="F45" s="20"/>
      <c r="G45" s="234">
        <v>12</v>
      </c>
      <c r="H45" s="234">
        <v>12</v>
      </c>
      <c r="I45" s="234">
        <v>12</v>
      </c>
      <c r="J45" s="234">
        <v>12</v>
      </c>
      <c r="K45" s="234">
        <v>12</v>
      </c>
      <c r="L45" s="234">
        <v>12</v>
      </c>
      <c r="M45" s="234">
        <v>12</v>
      </c>
      <c r="N45" s="234">
        <v>12</v>
      </c>
      <c r="O45" s="234">
        <v>12</v>
      </c>
      <c r="P45" s="234">
        <v>12</v>
      </c>
      <c r="Q45" s="235">
        <v>12.172000000000001</v>
      </c>
      <c r="R45" s="235">
        <v>12.172000000000001</v>
      </c>
      <c r="S45" s="235">
        <v>14.824</v>
      </c>
      <c r="T45" s="235">
        <v>14.824</v>
      </c>
      <c r="U45" s="235">
        <v>14.824</v>
      </c>
      <c r="V45" s="235">
        <v>14.824</v>
      </c>
      <c r="W45" s="235">
        <v>14.824</v>
      </c>
      <c r="X45" s="235">
        <v>14.824</v>
      </c>
      <c r="Y45" s="235">
        <v>14.824</v>
      </c>
      <c r="Z45" s="235">
        <v>14.824</v>
      </c>
      <c r="AA45" s="235">
        <v>15.302</v>
      </c>
      <c r="AB45" s="235">
        <v>15.302</v>
      </c>
      <c r="AC45" s="235">
        <v>15.302</v>
      </c>
      <c r="AD45" s="235">
        <v>15.302</v>
      </c>
      <c r="AE45" s="235">
        <v>15.302</v>
      </c>
      <c r="AF45" s="235">
        <v>15.302</v>
      </c>
      <c r="AG45" s="235">
        <v>15.302</v>
      </c>
      <c r="AH45" s="235">
        <v>15.302</v>
      </c>
      <c r="AI45" s="235">
        <v>15.302</v>
      </c>
      <c r="AJ45" s="235">
        <v>15.388</v>
      </c>
      <c r="AK45" s="235">
        <v>15.388</v>
      </c>
      <c r="AL45" s="236">
        <v>15.388</v>
      </c>
      <c r="AM45" s="186"/>
    </row>
    <row r="46" spans="1:39" s="74" customFormat="1" x14ac:dyDescent="0.25">
      <c r="A46" s="75"/>
      <c r="B46" s="75"/>
      <c r="C46" s="75"/>
      <c r="D46" s="75"/>
      <c r="E46" s="75"/>
      <c r="F46" s="75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/>
      <c r="AI46" s="237"/>
      <c r="AJ46" s="237"/>
      <c r="AK46" s="237"/>
      <c r="AL46" s="238"/>
      <c r="AM46" s="184"/>
    </row>
    <row r="47" spans="1:39" x14ac:dyDescent="0.25">
      <c r="A47" s="20" t="s">
        <v>549</v>
      </c>
      <c r="B47" s="20" t="s">
        <v>550</v>
      </c>
      <c r="C47" s="20" t="s">
        <v>551</v>
      </c>
      <c r="D47" s="20"/>
      <c r="E47" s="21"/>
      <c r="F47" s="20"/>
      <c r="G47" s="239">
        <v>6.85</v>
      </c>
      <c r="H47" s="239">
        <v>6.85</v>
      </c>
      <c r="I47" s="239">
        <v>6.85</v>
      </c>
      <c r="J47" s="239">
        <v>6.85</v>
      </c>
      <c r="K47" s="239">
        <v>6.85</v>
      </c>
      <c r="L47" s="239">
        <v>6.85</v>
      </c>
      <c r="M47" s="239">
        <v>6.85</v>
      </c>
      <c r="N47" s="239">
        <v>6.85</v>
      </c>
      <c r="O47" s="239">
        <v>6.85</v>
      </c>
      <c r="P47" s="239">
        <v>6.85</v>
      </c>
      <c r="Q47" s="239">
        <v>6.85</v>
      </c>
      <c r="R47" s="239">
        <v>6.85</v>
      </c>
      <c r="S47" s="239">
        <v>6.85</v>
      </c>
      <c r="T47" s="239">
        <v>6.85</v>
      </c>
      <c r="U47" s="239">
        <v>6.85</v>
      </c>
      <c r="V47" s="239">
        <v>6.85</v>
      </c>
      <c r="W47" s="239">
        <v>6.85</v>
      </c>
      <c r="X47" s="239">
        <v>6.85</v>
      </c>
      <c r="Y47" s="239">
        <v>6.85</v>
      </c>
      <c r="Z47" s="239">
        <v>6.85</v>
      </c>
      <c r="AA47" s="239">
        <v>6.85</v>
      </c>
      <c r="AB47" s="239">
        <v>6.85</v>
      </c>
      <c r="AC47" s="239">
        <v>6.85</v>
      </c>
      <c r="AD47" s="239">
        <v>8.14</v>
      </c>
      <c r="AE47" s="239">
        <v>8.49</v>
      </c>
      <c r="AF47" s="239">
        <v>8.49</v>
      </c>
      <c r="AG47" s="239">
        <v>8.49</v>
      </c>
      <c r="AH47" s="239">
        <v>8.49</v>
      </c>
      <c r="AI47" s="239">
        <v>9.6199999999999992</v>
      </c>
      <c r="AJ47" s="239">
        <v>10.51</v>
      </c>
      <c r="AK47" s="239">
        <v>10.81</v>
      </c>
      <c r="AL47" s="240">
        <v>13.45</v>
      </c>
      <c r="AM47" s="186"/>
    </row>
    <row r="48" spans="1:39" s="74" customFormat="1" x14ac:dyDescent="0.25">
      <c r="A48" s="75"/>
      <c r="B48" s="75"/>
      <c r="C48" s="75"/>
      <c r="D48" s="75"/>
      <c r="E48" s="75"/>
      <c r="F48" s="75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  <c r="AD48" s="237"/>
      <c r="AE48" s="237"/>
      <c r="AF48" s="237"/>
      <c r="AG48" s="237"/>
      <c r="AH48" s="237"/>
      <c r="AI48" s="237"/>
      <c r="AJ48" s="237"/>
      <c r="AK48" s="237"/>
      <c r="AL48" s="238"/>
      <c r="AM48" s="184"/>
    </row>
    <row r="49" spans="1:39" x14ac:dyDescent="0.25">
      <c r="A49" s="20" t="s">
        <v>552</v>
      </c>
      <c r="B49" s="20" t="s">
        <v>553</v>
      </c>
      <c r="C49" s="20" t="s">
        <v>554</v>
      </c>
      <c r="D49" s="20"/>
      <c r="E49" s="21"/>
      <c r="F49" s="20"/>
      <c r="G49" s="239">
        <v>0</v>
      </c>
      <c r="H49" s="239">
        <v>0</v>
      </c>
      <c r="I49" s="239">
        <v>0</v>
      </c>
      <c r="J49" s="239">
        <v>0</v>
      </c>
      <c r="K49" s="239">
        <v>0.5</v>
      </c>
      <c r="L49" s="239">
        <f>1+K49</f>
        <v>1.5</v>
      </c>
      <c r="M49" s="239">
        <f>1.25+L49</f>
        <v>2.75</v>
      </c>
      <c r="N49" s="239">
        <f>1.1+M49</f>
        <v>3.85</v>
      </c>
      <c r="O49" s="239">
        <f>0.7+N49</f>
        <v>4.55</v>
      </c>
      <c r="P49" s="239">
        <f>0.9+O49</f>
        <v>5.45</v>
      </c>
      <c r="Q49" s="239">
        <f>1.1+P49</f>
        <v>6.5500000000000007</v>
      </c>
      <c r="R49" s="239">
        <f>1.05+Q49</f>
        <v>7.6000000000000005</v>
      </c>
      <c r="S49" s="239">
        <f>R49</f>
        <v>7.6000000000000005</v>
      </c>
      <c r="T49" s="239">
        <f t="shared" ref="T49:V49" si="1">S49</f>
        <v>7.6000000000000005</v>
      </c>
      <c r="U49" s="239">
        <f t="shared" si="1"/>
        <v>7.6000000000000005</v>
      </c>
      <c r="V49" s="239">
        <f t="shared" si="1"/>
        <v>7.6000000000000005</v>
      </c>
      <c r="W49" s="239">
        <f>1.1+V49</f>
        <v>8.7000000000000011</v>
      </c>
      <c r="X49" s="239">
        <f>0.42+W49</f>
        <v>9.120000000000001</v>
      </c>
      <c r="Y49" s="239">
        <f>X49</f>
        <v>9.120000000000001</v>
      </c>
      <c r="Z49" s="239">
        <f>Y49</f>
        <v>9.120000000000001</v>
      </c>
      <c r="AA49" s="239">
        <f>1.1+Z49</f>
        <v>10.220000000000001</v>
      </c>
      <c r="AB49" s="239">
        <f>AA49</f>
        <v>10.220000000000001</v>
      </c>
      <c r="AC49" s="239">
        <f t="shared" ref="AC49:AD49" si="2">AB49</f>
        <v>10.220000000000001</v>
      </c>
      <c r="AD49" s="239">
        <f t="shared" si="2"/>
        <v>10.220000000000001</v>
      </c>
      <c r="AE49" s="239">
        <f>0.5+AD49</f>
        <v>10.72</v>
      </c>
      <c r="AF49" s="239">
        <f>0.5+AE49</f>
        <v>11.22</v>
      </c>
      <c r="AG49" s="239">
        <f>1.8+AF49</f>
        <v>13.020000000000001</v>
      </c>
      <c r="AH49" s="239">
        <f>2.19+AG49</f>
        <v>15.21</v>
      </c>
      <c r="AI49" s="239">
        <f>1.2+AH49</f>
        <v>16.41</v>
      </c>
      <c r="AJ49" s="239">
        <f>0.44+AI49</f>
        <v>16.850000000000001</v>
      </c>
      <c r="AK49" s="239">
        <f>1.96+AJ49</f>
        <v>18.810000000000002</v>
      </c>
      <c r="AL49" s="240">
        <f>1.3+AK49</f>
        <v>20.110000000000003</v>
      </c>
      <c r="AM49" s="186"/>
    </row>
    <row r="50" spans="1:39" s="74" customFormat="1" x14ac:dyDescent="0.25">
      <c r="A50" s="75"/>
      <c r="B50" s="75"/>
      <c r="C50" s="75"/>
      <c r="D50" s="75"/>
      <c r="E50" s="75"/>
      <c r="F50" s="75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7"/>
      <c r="Z50" s="237"/>
      <c r="AA50" s="237"/>
      <c r="AB50" s="237"/>
      <c r="AC50" s="237"/>
      <c r="AD50" s="237"/>
      <c r="AE50" s="237"/>
      <c r="AF50" s="237"/>
      <c r="AG50" s="237"/>
      <c r="AH50" s="237"/>
      <c r="AI50" s="237"/>
      <c r="AJ50" s="237"/>
      <c r="AK50" s="237"/>
      <c r="AL50" s="238"/>
      <c r="AM50" s="184"/>
    </row>
    <row r="51" spans="1:39" x14ac:dyDescent="0.25">
      <c r="A51" s="20" t="s">
        <v>555</v>
      </c>
      <c r="B51" s="20" t="s">
        <v>556</v>
      </c>
      <c r="C51" s="20" t="s">
        <v>557</v>
      </c>
      <c r="D51" s="20"/>
      <c r="E51" s="20"/>
      <c r="F51" s="20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  <c r="AJ51" s="244"/>
      <c r="AK51" s="244"/>
      <c r="AL51" s="245"/>
      <c r="AM51" s="186"/>
    </row>
    <row r="52" spans="1:39" s="74" customFormat="1" x14ac:dyDescent="0.25">
      <c r="A52" s="75"/>
      <c r="B52" s="75"/>
      <c r="C52" s="75"/>
      <c r="D52" s="75"/>
      <c r="E52" s="75"/>
      <c r="F52" s="75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7"/>
      <c r="AF52" s="237"/>
      <c r="AG52" s="237"/>
      <c r="AH52" s="237"/>
      <c r="AI52" s="237"/>
      <c r="AJ52" s="237"/>
      <c r="AK52" s="237"/>
      <c r="AL52" s="238"/>
      <c r="AM52" s="184"/>
    </row>
    <row r="53" spans="1:39" x14ac:dyDescent="0.25">
      <c r="A53" s="20" t="s">
        <v>558</v>
      </c>
      <c r="B53" s="20" t="s">
        <v>559</v>
      </c>
      <c r="C53" s="20" t="s">
        <v>560</v>
      </c>
      <c r="D53" s="20"/>
      <c r="E53" s="21"/>
      <c r="F53" s="20"/>
      <c r="G53" s="239">
        <v>0</v>
      </c>
      <c r="H53" s="239">
        <v>0</v>
      </c>
      <c r="I53" s="239">
        <v>0</v>
      </c>
      <c r="J53" s="239">
        <v>0</v>
      </c>
      <c r="K53" s="239">
        <v>0</v>
      </c>
      <c r="L53" s="239">
        <v>0.42</v>
      </c>
      <c r="M53" s="239">
        <v>2.31</v>
      </c>
      <c r="N53" s="239">
        <v>2.31</v>
      </c>
      <c r="O53" s="239">
        <v>21.85</v>
      </c>
      <c r="P53" s="239">
        <v>21.85</v>
      </c>
      <c r="Q53" s="239">
        <v>21.85</v>
      </c>
      <c r="R53" s="239">
        <v>21.85</v>
      </c>
      <c r="S53" s="239">
        <v>24.48</v>
      </c>
      <c r="T53" s="239">
        <v>24.48</v>
      </c>
      <c r="U53" s="239">
        <v>24.48</v>
      </c>
      <c r="V53" s="239">
        <v>24.48</v>
      </c>
      <c r="W53" s="239">
        <v>24.48</v>
      </c>
      <c r="X53" s="239">
        <v>26.95</v>
      </c>
      <c r="Y53" s="239">
        <v>26.95</v>
      </c>
      <c r="Z53" s="239">
        <v>26.95</v>
      </c>
      <c r="AA53" s="239">
        <v>26.95</v>
      </c>
      <c r="AB53" s="239">
        <v>26.95</v>
      </c>
      <c r="AC53" s="239">
        <v>26.95</v>
      </c>
      <c r="AD53" s="239">
        <v>26.95</v>
      </c>
      <c r="AE53" s="239">
        <v>26.95</v>
      </c>
      <c r="AF53" s="239">
        <v>26.95</v>
      </c>
      <c r="AG53" s="239">
        <v>26.95</v>
      </c>
      <c r="AH53" s="239">
        <v>27.45</v>
      </c>
      <c r="AI53" s="239">
        <v>27.45</v>
      </c>
      <c r="AJ53" s="239">
        <v>27.45</v>
      </c>
      <c r="AK53" s="239">
        <v>40.229999999999997</v>
      </c>
      <c r="AL53" s="240">
        <v>41.28</v>
      </c>
      <c r="AM53" s="186"/>
    </row>
    <row r="54" spans="1:39" s="74" customFormat="1" x14ac:dyDescent="0.25">
      <c r="A54" s="75"/>
      <c r="B54" s="75"/>
      <c r="C54" s="75"/>
      <c r="D54" s="75"/>
      <c r="E54" s="75"/>
      <c r="F54" s="75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37"/>
      <c r="AF54" s="237"/>
      <c r="AG54" s="237"/>
      <c r="AH54" s="237"/>
      <c r="AI54" s="237"/>
      <c r="AJ54" s="237"/>
      <c r="AK54" s="237"/>
      <c r="AL54" s="238"/>
      <c r="AM54" s="184"/>
    </row>
    <row r="55" spans="1:39" x14ac:dyDescent="0.25">
      <c r="A55" s="20" t="s">
        <v>561</v>
      </c>
      <c r="B55" s="20" t="s">
        <v>562</v>
      </c>
      <c r="C55" s="20" t="s">
        <v>563</v>
      </c>
      <c r="D55" s="20"/>
      <c r="E55" s="20"/>
      <c r="F55" s="20"/>
      <c r="G55" s="239">
        <v>39.799999999999997</v>
      </c>
      <c r="H55" s="239">
        <v>39.799999999999997</v>
      </c>
      <c r="I55" s="239">
        <v>39.799999999999997</v>
      </c>
      <c r="J55" s="239">
        <v>39.799999999999997</v>
      </c>
      <c r="K55" s="239">
        <v>39.799999999999997</v>
      </c>
      <c r="L55" s="239">
        <v>39.799999999999997</v>
      </c>
      <c r="M55" s="239">
        <v>39.799999999999997</v>
      </c>
      <c r="N55" s="239">
        <v>41</v>
      </c>
      <c r="O55" s="239">
        <v>41</v>
      </c>
      <c r="P55" s="239">
        <v>41</v>
      </c>
      <c r="Q55" s="239">
        <v>41</v>
      </c>
      <c r="R55" s="239">
        <v>41</v>
      </c>
      <c r="S55" s="239">
        <v>42.5</v>
      </c>
      <c r="T55" s="239">
        <v>42.5</v>
      </c>
      <c r="U55" s="239">
        <v>42.5</v>
      </c>
      <c r="V55" s="239">
        <v>42.5</v>
      </c>
      <c r="W55" s="239">
        <v>44</v>
      </c>
      <c r="X55" s="239">
        <v>44</v>
      </c>
      <c r="Y55" s="239">
        <v>44</v>
      </c>
      <c r="Z55" s="239">
        <v>45</v>
      </c>
      <c r="AA55" s="239">
        <v>45</v>
      </c>
      <c r="AB55" s="239">
        <v>46.5</v>
      </c>
      <c r="AC55" s="239">
        <v>46.5</v>
      </c>
      <c r="AD55" s="239">
        <v>46.5</v>
      </c>
      <c r="AE55" s="239">
        <v>46.5</v>
      </c>
      <c r="AF55" s="239">
        <v>46.5</v>
      </c>
      <c r="AG55" s="239">
        <v>48</v>
      </c>
      <c r="AH55" s="239">
        <v>48</v>
      </c>
      <c r="AI55" s="239">
        <v>48</v>
      </c>
      <c r="AJ55" s="239">
        <v>50</v>
      </c>
      <c r="AK55" s="239">
        <v>50</v>
      </c>
      <c r="AL55" s="240">
        <v>50</v>
      </c>
      <c r="AM55" s="186"/>
    </row>
    <row r="56" spans="1:39" x14ac:dyDescent="0.25">
      <c r="G56" s="16">
        <f>SUM(G2:G55)</f>
        <v>421.721</v>
      </c>
      <c r="H56" s="16">
        <f t="shared" ref="H56:AM56" si="3">SUM(H2:H55)</f>
        <v>426.971</v>
      </c>
      <c r="I56" s="16">
        <f t="shared" si="3"/>
        <v>432.971</v>
      </c>
      <c r="J56" s="16">
        <f t="shared" si="3"/>
        <v>434.39100000000002</v>
      </c>
      <c r="K56" s="16">
        <f t="shared" si="3"/>
        <v>435.58100000000002</v>
      </c>
      <c r="L56" s="16">
        <f t="shared" si="3"/>
        <v>437.00100000000003</v>
      </c>
      <c r="M56" s="16">
        <f t="shared" si="3"/>
        <v>443.48099999999999</v>
      </c>
      <c r="N56" s="16">
        <f t="shared" si="3"/>
        <v>458.25400000000002</v>
      </c>
      <c r="O56" s="16">
        <f t="shared" si="3"/>
        <v>489.02400000000006</v>
      </c>
      <c r="P56" s="16">
        <f t="shared" si="3"/>
        <v>492.21400000000006</v>
      </c>
      <c r="Q56" s="16">
        <f t="shared" si="3"/>
        <v>496.29600000000011</v>
      </c>
      <c r="R56" s="16">
        <f t="shared" si="3"/>
        <v>507.8060000000001</v>
      </c>
      <c r="S56" s="16">
        <f t="shared" si="3"/>
        <v>519.91800000000012</v>
      </c>
      <c r="T56" s="16">
        <f t="shared" si="3"/>
        <v>532.64800000000002</v>
      </c>
      <c r="U56" s="16">
        <f t="shared" si="3"/>
        <v>542.65500000000009</v>
      </c>
      <c r="V56" s="16">
        <f t="shared" si="3"/>
        <v>547.68500000000006</v>
      </c>
      <c r="W56" s="16">
        <f t="shared" si="3"/>
        <v>556.649</v>
      </c>
      <c r="X56" s="16">
        <f t="shared" si="3"/>
        <v>565.31900000000007</v>
      </c>
      <c r="Y56" s="16">
        <f t="shared" si="3"/>
        <v>572.17600000000016</v>
      </c>
      <c r="Z56" s="16">
        <f t="shared" si="3"/>
        <v>578.64600000000007</v>
      </c>
      <c r="AA56" s="16">
        <f t="shared" si="3"/>
        <v>589.06007000000011</v>
      </c>
      <c r="AB56" s="16">
        <f t="shared" si="3"/>
        <v>594.80007000000012</v>
      </c>
      <c r="AC56" s="16">
        <f t="shared" si="3"/>
        <v>604.55507000000011</v>
      </c>
      <c r="AD56" s="16">
        <f t="shared" si="3"/>
        <v>618.70361000000003</v>
      </c>
      <c r="AE56" s="16">
        <f t="shared" si="3"/>
        <v>628.44361000000015</v>
      </c>
      <c r="AF56" s="16">
        <f t="shared" si="3"/>
        <v>635.99561000000006</v>
      </c>
      <c r="AG56" s="16">
        <f t="shared" si="3"/>
        <v>644.41861000000006</v>
      </c>
      <c r="AH56" s="16">
        <f t="shared" si="3"/>
        <v>653.82761000000005</v>
      </c>
      <c r="AI56" s="16">
        <f t="shared" si="3"/>
        <v>671.42260999999996</v>
      </c>
      <c r="AJ56" s="16">
        <f t="shared" si="3"/>
        <v>699.45861000000002</v>
      </c>
      <c r="AK56" s="16">
        <f t="shared" si="3"/>
        <v>732.63860999999997</v>
      </c>
      <c r="AL56" s="16">
        <f t="shared" si="3"/>
        <v>758.22661000000016</v>
      </c>
      <c r="AM56" s="16">
        <f t="shared" si="3"/>
        <v>0</v>
      </c>
    </row>
    <row r="61" spans="1:39" x14ac:dyDescent="0.25">
      <c r="A61" s="38" t="s">
        <v>1834</v>
      </c>
      <c r="B61" s="36" t="s">
        <v>1677</v>
      </c>
    </row>
    <row r="62" spans="1:39" x14ac:dyDescent="0.25">
      <c r="A62" s="49"/>
      <c r="B62" s="36"/>
    </row>
    <row r="63" spans="1:39" x14ac:dyDescent="0.25">
      <c r="A63" s="10" t="s">
        <v>1835</v>
      </c>
      <c r="B63" s="36" t="s">
        <v>1672</v>
      </c>
    </row>
    <row r="64" spans="1:39" x14ac:dyDescent="0.25">
      <c r="A64" s="49"/>
      <c r="B64" s="36"/>
    </row>
    <row r="65" spans="1:2" x14ac:dyDescent="0.25">
      <c r="A65" s="39" t="s">
        <v>1836</v>
      </c>
      <c r="B65" s="36" t="s">
        <v>1673</v>
      </c>
    </row>
  </sheetData>
  <hyperlinks>
    <hyperlink ref="B11" r:id="rId1" xr:uid="{00000000-0004-0000-0600-000000000000}"/>
    <hyperlink ref="B15" r:id="rId2" xr:uid="{00000000-0004-0000-0600-000001000000}"/>
    <hyperlink ref="B17" r:id="rId3" xr:uid="{00000000-0004-0000-0600-000002000000}"/>
    <hyperlink ref="B29" r:id="rId4" xr:uid="{00000000-0004-0000-0600-000003000000}"/>
    <hyperlink ref="B33" r:id="rId5" xr:uid="{00000000-0004-0000-0600-000004000000}"/>
    <hyperlink ref="B39" r:id="rId6" xr:uid="{00000000-0004-0000-0600-000005000000}"/>
    <hyperlink ref="B41" r:id="rId7" xr:uid="{00000000-0004-0000-0600-000006000000}"/>
    <hyperlink ref="B47" r:id="rId8" xr:uid="{00000000-0004-0000-0600-000007000000}"/>
    <hyperlink ref="B49" r:id="rId9" xr:uid="{00000000-0004-0000-0600-000008000000}"/>
    <hyperlink ref="B51" r:id="rId10" xr:uid="{00000000-0004-0000-0600-000009000000}"/>
    <hyperlink ref="B53" r:id="rId11" xr:uid="{00000000-0004-0000-0600-00000A000000}"/>
    <hyperlink ref="B55" r:id="rId12" xr:uid="{00000000-0004-0000-0600-00000B000000}"/>
  </hyperlinks>
  <pageMargins left="0.7" right="0.7" top="0.75" bottom="0.75" header="0.3" footer="0.3"/>
  <pageSetup paperSize="9" orientation="portrait" r:id="rId1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60"/>
  <sheetViews>
    <sheetView topLeftCell="A31" zoomScale="70" zoomScaleNormal="70" workbookViewId="0">
      <selection activeCell="A56" sqref="A56:A60"/>
    </sheetView>
  </sheetViews>
  <sheetFormatPr defaultColWidth="15.7109375" defaultRowHeight="14.25" x14ac:dyDescent="0.25"/>
  <cols>
    <col min="1" max="1" width="22.42578125" style="5" customWidth="1"/>
    <col min="2" max="5" width="0" style="5" hidden="1" customWidth="1"/>
    <col min="6" max="6" width="34.85546875" style="5" hidden="1" customWidth="1"/>
    <col min="7" max="16384" width="15.7109375" style="5"/>
  </cols>
  <sheetData>
    <row r="1" spans="1:39" s="116" customFormat="1" ht="51.75" x14ac:dyDescent="0.25">
      <c r="A1" s="162" t="s">
        <v>9</v>
      </c>
      <c r="B1" s="112" t="s">
        <v>65</v>
      </c>
      <c r="C1" s="113" t="s">
        <v>67</v>
      </c>
      <c r="D1" s="114" t="s">
        <v>0</v>
      </c>
      <c r="E1" s="114" t="s">
        <v>1</v>
      </c>
      <c r="F1" s="114" t="s">
        <v>2</v>
      </c>
      <c r="G1" s="115" t="s">
        <v>458</v>
      </c>
      <c r="H1" s="115" t="s">
        <v>459</v>
      </c>
      <c r="I1" s="115" t="s">
        <v>460</v>
      </c>
      <c r="J1" s="115" t="s">
        <v>461</v>
      </c>
      <c r="K1" s="115" t="s">
        <v>462</v>
      </c>
      <c r="L1" s="115" t="s">
        <v>463</v>
      </c>
      <c r="M1" s="115" t="s">
        <v>464</v>
      </c>
      <c r="N1" s="115" t="s">
        <v>465</v>
      </c>
      <c r="O1" s="115" t="s">
        <v>466</v>
      </c>
      <c r="P1" s="115" t="s">
        <v>467</v>
      </c>
      <c r="Q1" s="115" t="s">
        <v>468</v>
      </c>
      <c r="R1" s="115" t="s">
        <v>469</v>
      </c>
      <c r="S1" s="115" t="s">
        <v>470</v>
      </c>
      <c r="T1" s="115" t="s">
        <v>471</v>
      </c>
      <c r="U1" s="115" t="s">
        <v>472</v>
      </c>
      <c r="V1" s="115" t="s">
        <v>473</v>
      </c>
      <c r="W1" s="115" t="s">
        <v>474</v>
      </c>
      <c r="X1" s="115" t="s">
        <v>475</v>
      </c>
      <c r="Y1" s="115" t="s">
        <v>476</v>
      </c>
      <c r="Z1" s="115" t="s">
        <v>477</v>
      </c>
      <c r="AA1" s="115" t="s">
        <v>478</v>
      </c>
      <c r="AB1" s="115" t="s">
        <v>479</v>
      </c>
      <c r="AC1" s="115" t="s">
        <v>480</v>
      </c>
      <c r="AD1" s="115" t="s">
        <v>481</v>
      </c>
      <c r="AE1" s="115" t="s">
        <v>482</v>
      </c>
      <c r="AF1" s="115" t="s">
        <v>483</v>
      </c>
      <c r="AG1" s="115" t="s">
        <v>484</v>
      </c>
      <c r="AH1" s="115" t="s">
        <v>485</v>
      </c>
      <c r="AI1" s="115" t="s">
        <v>486</v>
      </c>
      <c r="AJ1" s="115" t="s">
        <v>487</v>
      </c>
      <c r="AK1" s="115" t="s">
        <v>488</v>
      </c>
      <c r="AL1" s="115" t="s">
        <v>489</v>
      </c>
      <c r="AM1" s="115" t="s">
        <v>1686</v>
      </c>
    </row>
    <row r="2" spans="1:39" s="116" customFormat="1" x14ac:dyDescent="0.25">
      <c r="A2" s="117"/>
      <c r="B2" s="117"/>
      <c r="C2" s="118"/>
      <c r="D2" s="119"/>
      <c r="E2" s="119"/>
      <c r="F2" s="119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19"/>
    </row>
    <row r="3" spans="1:39" s="69" customFormat="1" x14ac:dyDescent="0.25">
      <c r="A3" s="63"/>
      <c r="B3" s="63"/>
      <c r="C3" s="64"/>
      <c r="D3" s="59"/>
      <c r="E3" s="59"/>
      <c r="F3" s="59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82"/>
    </row>
    <row r="4" spans="1:39" s="116" customFormat="1" x14ac:dyDescent="0.25">
      <c r="A4" s="117"/>
      <c r="B4" s="117"/>
      <c r="C4" s="118"/>
      <c r="D4" s="119"/>
      <c r="E4" s="119"/>
      <c r="F4" s="119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7"/>
    </row>
    <row r="5" spans="1:39" x14ac:dyDescent="0.25">
      <c r="A5" s="9" t="s">
        <v>564</v>
      </c>
      <c r="B5" s="9" t="s">
        <v>565</v>
      </c>
      <c r="C5" s="14" t="s">
        <v>566</v>
      </c>
      <c r="D5" s="6"/>
      <c r="E5" s="6"/>
      <c r="F5" s="51"/>
      <c r="G5" s="50">
        <v>0</v>
      </c>
      <c r="H5" s="50">
        <v>0</v>
      </c>
      <c r="I5" s="50">
        <v>0</v>
      </c>
      <c r="J5" s="50">
        <v>0</v>
      </c>
      <c r="K5" s="50">
        <v>0</v>
      </c>
      <c r="L5" s="50">
        <v>0</v>
      </c>
      <c r="M5" s="50">
        <v>8.84</v>
      </c>
      <c r="N5" s="50">
        <v>8.84</v>
      </c>
      <c r="O5" s="50">
        <v>8.84</v>
      </c>
      <c r="P5" s="50">
        <v>8.84</v>
      </c>
      <c r="Q5" s="50">
        <v>10.54</v>
      </c>
      <c r="R5" s="50">
        <v>10.54</v>
      </c>
      <c r="S5" s="50">
        <v>10.54</v>
      </c>
      <c r="T5" s="50">
        <v>12.74</v>
      </c>
      <c r="U5" s="50">
        <v>12.74</v>
      </c>
      <c r="V5" s="50">
        <v>13.34</v>
      </c>
      <c r="W5" s="50">
        <v>14.83</v>
      </c>
      <c r="X5" s="50">
        <v>14.83</v>
      </c>
      <c r="Y5" s="50">
        <v>15.43</v>
      </c>
      <c r="Z5" s="50">
        <v>17.23</v>
      </c>
      <c r="AA5" s="50">
        <v>22.73</v>
      </c>
      <c r="AB5" s="50">
        <v>28.23</v>
      </c>
      <c r="AC5" s="50">
        <v>29.33</v>
      </c>
      <c r="AD5" s="50">
        <v>30.61</v>
      </c>
      <c r="AE5" s="50">
        <v>32.01</v>
      </c>
      <c r="AF5" s="50">
        <v>34.11</v>
      </c>
      <c r="AG5" s="50">
        <v>34.11</v>
      </c>
      <c r="AH5" s="50">
        <v>35.11</v>
      </c>
      <c r="AI5" s="50">
        <v>35.82</v>
      </c>
      <c r="AJ5" s="50">
        <v>36.44</v>
      </c>
      <c r="AK5" s="50">
        <v>37.74</v>
      </c>
      <c r="AL5" s="50">
        <v>42.78</v>
      </c>
      <c r="AM5" s="186"/>
    </row>
    <row r="6" spans="1:39" s="116" customFormat="1" x14ac:dyDescent="0.25">
      <c r="A6" s="117"/>
      <c r="B6" s="117"/>
      <c r="C6" s="118"/>
      <c r="D6" s="119"/>
      <c r="E6" s="119"/>
      <c r="F6" s="167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247"/>
    </row>
    <row r="7" spans="1:39" ht="28.5" x14ac:dyDescent="0.25">
      <c r="A7" s="9" t="s">
        <v>567</v>
      </c>
      <c r="B7" s="9" t="s">
        <v>568</v>
      </c>
      <c r="C7" s="14" t="s">
        <v>569</v>
      </c>
      <c r="D7" s="6"/>
      <c r="E7" s="6"/>
      <c r="F7" s="51"/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114</v>
      </c>
      <c r="M7" s="50">
        <v>114</v>
      </c>
      <c r="N7" s="50">
        <v>115</v>
      </c>
      <c r="O7" s="50">
        <v>116</v>
      </c>
      <c r="P7" s="50">
        <v>117</v>
      </c>
      <c r="Q7" s="50">
        <v>118</v>
      </c>
      <c r="R7" s="50">
        <v>119</v>
      </c>
      <c r="S7" s="50">
        <v>120</v>
      </c>
      <c r="T7" s="50">
        <v>121</v>
      </c>
      <c r="U7" s="50">
        <v>122</v>
      </c>
      <c r="V7" s="50">
        <v>123</v>
      </c>
      <c r="W7" s="50">
        <v>124</v>
      </c>
      <c r="X7" s="50">
        <v>125</v>
      </c>
      <c r="Y7" s="50">
        <v>126</v>
      </c>
      <c r="Z7" s="50">
        <v>127</v>
      </c>
      <c r="AA7" s="50">
        <v>128</v>
      </c>
      <c r="AB7" s="50">
        <v>129</v>
      </c>
      <c r="AC7" s="50">
        <v>130</v>
      </c>
      <c r="AD7" s="50">
        <v>261</v>
      </c>
      <c r="AE7" s="50">
        <v>262</v>
      </c>
      <c r="AF7" s="50">
        <v>265</v>
      </c>
      <c r="AG7" s="50">
        <v>269</v>
      </c>
      <c r="AH7" s="50">
        <v>271</v>
      </c>
      <c r="AI7" s="50">
        <v>273</v>
      </c>
      <c r="AJ7" s="50">
        <v>277</v>
      </c>
      <c r="AK7" s="50">
        <v>279</v>
      </c>
      <c r="AL7" s="50">
        <v>281</v>
      </c>
      <c r="AM7" s="186"/>
    </row>
    <row r="8" spans="1:39" s="116" customFormat="1" x14ac:dyDescent="0.25">
      <c r="A8" s="117"/>
      <c r="B8" s="117"/>
      <c r="C8" s="118"/>
      <c r="D8" s="119"/>
      <c r="E8" s="119"/>
      <c r="F8" s="167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247"/>
    </row>
    <row r="9" spans="1:39" ht="28.5" x14ac:dyDescent="0.25">
      <c r="A9" s="9" t="s">
        <v>570</v>
      </c>
      <c r="B9" s="9" t="s">
        <v>571</v>
      </c>
      <c r="C9" s="14" t="s">
        <v>572</v>
      </c>
      <c r="D9" s="6"/>
      <c r="E9" s="6"/>
      <c r="F9" s="51"/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25</v>
      </c>
      <c r="M9" s="50">
        <v>25</v>
      </c>
      <c r="N9" s="50">
        <v>25</v>
      </c>
      <c r="O9" s="50">
        <v>25</v>
      </c>
      <c r="P9" s="50">
        <v>25</v>
      </c>
      <c r="Q9" s="50">
        <v>25</v>
      </c>
      <c r="R9" s="50">
        <v>25.7</v>
      </c>
      <c r="S9" s="50">
        <v>25.7</v>
      </c>
      <c r="T9" s="50">
        <v>25.7</v>
      </c>
      <c r="U9" s="50">
        <v>25.7</v>
      </c>
      <c r="V9" s="50">
        <v>26</v>
      </c>
      <c r="W9" s="50">
        <v>26</v>
      </c>
      <c r="X9" s="50">
        <v>26</v>
      </c>
      <c r="Y9" s="50">
        <v>26</v>
      </c>
      <c r="Z9" s="50">
        <v>26</v>
      </c>
      <c r="AA9" s="50">
        <v>27</v>
      </c>
      <c r="AB9" s="50">
        <v>27</v>
      </c>
      <c r="AC9" s="50">
        <v>27</v>
      </c>
      <c r="AD9" s="50">
        <v>27.2</v>
      </c>
      <c r="AE9" s="50">
        <v>27.85</v>
      </c>
      <c r="AF9" s="50">
        <v>28.1</v>
      </c>
      <c r="AG9" s="50">
        <v>40.15</v>
      </c>
      <c r="AH9" s="50">
        <v>40.450000000000003</v>
      </c>
      <c r="AI9" s="50">
        <v>42.95</v>
      </c>
      <c r="AJ9" s="50">
        <v>54.65</v>
      </c>
      <c r="AK9" s="50">
        <v>55.5</v>
      </c>
      <c r="AL9" s="50">
        <v>57.98</v>
      </c>
      <c r="AM9" s="186"/>
    </row>
    <row r="10" spans="1:39" s="116" customFormat="1" x14ac:dyDescent="0.25">
      <c r="A10" s="117"/>
      <c r="B10" s="117"/>
      <c r="C10" s="118"/>
      <c r="D10" s="119"/>
      <c r="E10" s="119"/>
      <c r="F10" s="167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247"/>
    </row>
    <row r="11" spans="1:39" ht="28.5" x14ac:dyDescent="0.25">
      <c r="A11" s="9" t="s">
        <v>573</v>
      </c>
      <c r="B11" s="9" t="s">
        <v>574</v>
      </c>
      <c r="C11" s="14" t="s">
        <v>575</v>
      </c>
      <c r="D11" s="6"/>
      <c r="E11" s="6"/>
      <c r="F11" s="51"/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0">
        <v>0</v>
      </c>
      <c r="Y11" s="50">
        <v>0</v>
      </c>
      <c r="Z11" s="50">
        <v>0</v>
      </c>
      <c r="AA11" s="50">
        <v>0</v>
      </c>
      <c r="AB11" s="50">
        <v>0</v>
      </c>
      <c r="AC11" s="50">
        <v>9.5500000000000007</v>
      </c>
      <c r="AD11" s="50">
        <v>9.89</v>
      </c>
      <c r="AE11" s="50">
        <v>10.32</v>
      </c>
      <c r="AF11" s="50">
        <v>10.82</v>
      </c>
      <c r="AG11" s="50">
        <v>11.15</v>
      </c>
      <c r="AH11" s="50">
        <v>12.21</v>
      </c>
      <c r="AI11" s="50">
        <v>12.43</v>
      </c>
      <c r="AJ11" s="50">
        <v>14.02</v>
      </c>
      <c r="AK11" s="50">
        <v>15.97</v>
      </c>
      <c r="AL11" s="50">
        <v>16.22</v>
      </c>
      <c r="AM11" s="186"/>
    </row>
    <row r="12" spans="1:39" s="116" customFormat="1" x14ac:dyDescent="0.25">
      <c r="A12" s="117"/>
      <c r="B12" s="117"/>
      <c r="C12" s="118"/>
      <c r="D12" s="119"/>
      <c r="E12" s="119"/>
      <c r="F12" s="167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247"/>
    </row>
    <row r="13" spans="1:39" ht="42.75" x14ac:dyDescent="0.25">
      <c r="A13" s="9" t="s">
        <v>576</v>
      </c>
      <c r="B13" s="9" t="s">
        <v>577</v>
      </c>
      <c r="C13" s="14" t="s">
        <v>578</v>
      </c>
      <c r="D13" s="6"/>
      <c r="E13" s="6"/>
      <c r="F13" s="51"/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0.55000000000000004</v>
      </c>
      <c r="AF13" s="50">
        <v>0.55000000000000004</v>
      </c>
      <c r="AG13" s="50">
        <v>0.55000000000000004</v>
      </c>
      <c r="AH13" s="50">
        <v>0.55000000000000004</v>
      </c>
      <c r="AI13" s="50">
        <v>0.55000000000000004</v>
      </c>
      <c r="AJ13" s="50">
        <v>0.55000000000000004</v>
      </c>
      <c r="AK13" s="50">
        <v>0.55000000000000004</v>
      </c>
      <c r="AL13" s="50">
        <v>1</v>
      </c>
      <c r="AM13" s="186"/>
    </row>
    <row r="14" spans="1:39" s="116" customFormat="1" x14ac:dyDescent="0.25">
      <c r="A14" s="117"/>
      <c r="B14" s="117"/>
      <c r="C14" s="118"/>
      <c r="D14" s="119"/>
      <c r="E14" s="119"/>
      <c r="F14" s="167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247"/>
    </row>
    <row r="15" spans="1:39" ht="28.5" x14ac:dyDescent="0.25">
      <c r="A15" s="9" t="s">
        <v>579</v>
      </c>
      <c r="B15" s="9" t="s">
        <v>580</v>
      </c>
      <c r="C15" s="14" t="s">
        <v>581</v>
      </c>
      <c r="D15" s="6"/>
      <c r="E15" s="6"/>
      <c r="F15" s="51"/>
      <c r="G15" s="50">
        <v>12.65</v>
      </c>
      <c r="H15" s="50">
        <v>12.65</v>
      </c>
      <c r="I15" s="50">
        <v>12.65</v>
      </c>
      <c r="J15" s="50">
        <v>12.65</v>
      </c>
      <c r="K15" s="50">
        <v>12.65</v>
      </c>
      <c r="L15" s="50">
        <v>12.65</v>
      </c>
      <c r="M15" s="50">
        <v>12.65</v>
      </c>
      <c r="N15" s="50">
        <v>12.65</v>
      </c>
      <c r="O15" s="50">
        <v>12.65</v>
      </c>
      <c r="P15" s="50">
        <v>12.65</v>
      </c>
      <c r="Q15" s="50">
        <v>12.65</v>
      </c>
      <c r="R15" s="50">
        <v>12.65</v>
      </c>
      <c r="S15" s="50">
        <v>12.65</v>
      </c>
      <c r="T15" s="50">
        <v>14.15</v>
      </c>
      <c r="U15" s="50">
        <v>16.149999999999999</v>
      </c>
      <c r="V15" s="50">
        <v>17.350000000000001</v>
      </c>
      <c r="W15" s="50">
        <v>17.350000000000001</v>
      </c>
      <c r="X15" s="50">
        <v>18.05</v>
      </c>
      <c r="Y15" s="50">
        <v>19.75</v>
      </c>
      <c r="Z15" s="50">
        <v>20.95</v>
      </c>
      <c r="AA15" s="50">
        <v>20.95</v>
      </c>
      <c r="AB15" s="50">
        <v>22.45</v>
      </c>
      <c r="AC15" s="50">
        <v>22.45</v>
      </c>
      <c r="AD15" s="50">
        <v>22.45</v>
      </c>
      <c r="AE15" s="50">
        <v>22.45</v>
      </c>
      <c r="AF15" s="50">
        <v>22.45</v>
      </c>
      <c r="AG15" s="50">
        <v>22.45</v>
      </c>
      <c r="AH15" s="50">
        <v>23.95</v>
      </c>
      <c r="AI15" s="50">
        <v>24.25</v>
      </c>
      <c r="AJ15" s="50">
        <v>25.25</v>
      </c>
      <c r="AK15" s="50">
        <v>30.6</v>
      </c>
      <c r="AL15" s="50">
        <v>33.4</v>
      </c>
      <c r="AM15" s="186"/>
    </row>
    <row r="16" spans="1:39" s="116" customFormat="1" x14ac:dyDescent="0.25">
      <c r="A16" s="117"/>
      <c r="B16" s="117"/>
      <c r="C16" s="118"/>
      <c r="D16" s="119"/>
      <c r="E16" s="119"/>
      <c r="F16" s="167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247"/>
    </row>
    <row r="17" spans="1:39" ht="28.5" x14ac:dyDescent="0.25">
      <c r="A17" s="9" t="s">
        <v>582</v>
      </c>
      <c r="B17" s="58" t="s">
        <v>583</v>
      </c>
      <c r="C17" s="14" t="s">
        <v>584</v>
      </c>
      <c r="D17" s="6"/>
      <c r="E17" s="6"/>
      <c r="F17" s="51"/>
      <c r="G17" s="50">
        <v>52</v>
      </c>
      <c r="H17" s="50">
        <v>52</v>
      </c>
      <c r="I17" s="50">
        <v>52</v>
      </c>
      <c r="J17" s="50">
        <v>52</v>
      </c>
      <c r="K17" s="50">
        <v>52</v>
      </c>
      <c r="L17" s="50">
        <v>52</v>
      </c>
      <c r="M17" s="50">
        <v>52</v>
      </c>
      <c r="N17" s="50">
        <v>52</v>
      </c>
      <c r="O17" s="50">
        <v>52</v>
      </c>
      <c r="P17" s="50">
        <v>52</v>
      </c>
      <c r="Q17" s="50">
        <v>52</v>
      </c>
      <c r="R17" s="50">
        <v>52</v>
      </c>
      <c r="S17" s="50">
        <v>52</v>
      </c>
      <c r="T17" s="50">
        <v>55</v>
      </c>
      <c r="U17" s="50">
        <v>55</v>
      </c>
      <c r="V17" s="50">
        <v>55</v>
      </c>
      <c r="W17" s="50">
        <v>55</v>
      </c>
      <c r="X17" s="50">
        <v>55</v>
      </c>
      <c r="Y17" s="50">
        <v>55</v>
      </c>
      <c r="Z17" s="50">
        <v>55</v>
      </c>
      <c r="AA17" s="50">
        <v>55</v>
      </c>
      <c r="AB17" s="50">
        <v>58.5</v>
      </c>
      <c r="AC17" s="50">
        <v>58.5</v>
      </c>
      <c r="AD17" s="50">
        <v>58.5</v>
      </c>
      <c r="AE17" s="50">
        <v>58.5</v>
      </c>
      <c r="AF17" s="50">
        <v>58.5</v>
      </c>
      <c r="AG17" s="50">
        <v>58.5</v>
      </c>
      <c r="AH17" s="50">
        <v>58.5</v>
      </c>
      <c r="AI17" s="50">
        <v>60.42</v>
      </c>
      <c r="AJ17" s="50">
        <v>62.42</v>
      </c>
      <c r="AK17" s="50">
        <v>64.42</v>
      </c>
      <c r="AL17" s="50">
        <v>70.52</v>
      </c>
      <c r="AM17" s="186"/>
    </row>
    <row r="18" spans="1:39" s="116" customFormat="1" x14ac:dyDescent="0.25">
      <c r="A18" s="117"/>
      <c r="B18" s="117"/>
      <c r="C18" s="118"/>
      <c r="D18" s="119"/>
      <c r="E18" s="119"/>
      <c r="F18" s="167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247"/>
    </row>
    <row r="19" spans="1:39" ht="57" x14ac:dyDescent="0.25">
      <c r="A19" s="9" t="s">
        <v>585</v>
      </c>
      <c r="B19" s="9" t="s">
        <v>586</v>
      </c>
      <c r="C19" s="14" t="s">
        <v>1772</v>
      </c>
      <c r="D19" s="6"/>
      <c r="E19" s="6"/>
      <c r="F19" s="51"/>
      <c r="G19" s="50">
        <v>41.91</v>
      </c>
      <c r="H19" s="50">
        <v>41.91</v>
      </c>
      <c r="I19" s="50">
        <v>41.91</v>
      </c>
      <c r="J19" s="50">
        <v>41.91</v>
      </c>
      <c r="K19" s="50">
        <v>41.91</v>
      </c>
      <c r="L19" s="50">
        <v>41.91</v>
      </c>
      <c r="M19" s="50">
        <v>42.46</v>
      </c>
      <c r="N19" s="50">
        <v>42.92</v>
      </c>
      <c r="O19" s="50">
        <v>43.31</v>
      </c>
      <c r="P19" s="50">
        <v>43.31</v>
      </c>
      <c r="Q19" s="50">
        <v>41.31</v>
      </c>
      <c r="R19" s="50">
        <v>43.91</v>
      </c>
      <c r="S19" s="50">
        <v>44.37</v>
      </c>
      <c r="T19" s="50">
        <v>44.88</v>
      </c>
      <c r="U19" s="50">
        <v>45.26</v>
      </c>
      <c r="V19" s="50">
        <v>45.26</v>
      </c>
      <c r="W19" s="50">
        <v>45.53</v>
      </c>
      <c r="X19" s="50">
        <v>45.53</v>
      </c>
      <c r="Y19" s="50">
        <v>46.05</v>
      </c>
      <c r="Z19" s="50">
        <v>46.31</v>
      </c>
      <c r="AA19" s="50">
        <v>46.31</v>
      </c>
      <c r="AB19" s="50">
        <v>46.31</v>
      </c>
      <c r="AC19" s="50">
        <v>47.11</v>
      </c>
      <c r="AD19" s="50">
        <v>47.11</v>
      </c>
      <c r="AE19" s="50">
        <v>47.4</v>
      </c>
      <c r="AF19" s="50">
        <v>47.62</v>
      </c>
      <c r="AG19" s="50">
        <v>47.86</v>
      </c>
      <c r="AH19" s="50">
        <v>47.86</v>
      </c>
      <c r="AI19" s="50">
        <v>47.86</v>
      </c>
      <c r="AJ19" s="50">
        <v>48.02</v>
      </c>
      <c r="AK19" s="50">
        <v>48.42</v>
      </c>
      <c r="AL19" s="50">
        <v>50.56</v>
      </c>
      <c r="AM19" s="186"/>
    </row>
    <row r="20" spans="1:39" s="116" customFormat="1" x14ac:dyDescent="0.25">
      <c r="A20" s="117"/>
      <c r="B20" s="117"/>
      <c r="C20" s="118"/>
      <c r="D20" s="119"/>
      <c r="E20" s="119"/>
      <c r="F20" s="167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247"/>
    </row>
    <row r="21" spans="1:39" s="10" customFormat="1" ht="28.5" x14ac:dyDescent="0.25">
      <c r="A21" s="9" t="s">
        <v>587</v>
      </c>
      <c r="B21" s="9" t="s">
        <v>588</v>
      </c>
      <c r="C21" s="14" t="s">
        <v>589</v>
      </c>
      <c r="D21" s="6"/>
      <c r="E21" s="6"/>
      <c r="F21" s="51"/>
      <c r="G21" s="50">
        <v>1.17</v>
      </c>
      <c r="H21" s="50">
        <v>1.17</v>
      </c>
      <c r="I21" s="50">
        <v>1.17</v>
      </c>
      <c r="J21" s="50">
        <v>1.17</v>
      </c>
      <c r="K21" s="50">
        <v>2.12</v>
      </c>
      <c r="L21" s="50">
        <v>2.12</v>
      </c>
      <c r="M21" s="50">
        <v>2.12</v>
      </c>
      <c r="N21" s="50">
        <v>2.12</v>
      </c>
      <c r="O21" s="50">
        <v>2.12</v>
      </c>
      <c r="P21" s="50">
        <v>2.12</v>
      </c>
      <c r="Q21" s="50">
        <v>2.12</v>
      </c>
      <c r="R21" s="50">
        <v>2.44</v>
      </c>
      <c r="S21" s="50">
        <v>2.44</v>
      </c>
      <c r="T21" s="50">
        <v>3.21</v>
      </c>
      <c r="U21" s="50">
        <v>3.46</v>
      </c>
      <c r="V21" s="50">
        <v>4.1500000000000004</v>
      </c>
      <c r="W21" s="50">
        <v>4.71</v>
      </c>
      <c r="X21" s="50">
        <v>4.71</v>
      </c>
      <c r="Y21" s="50">
        <v>4.71</v>
      </c>
      <c r="Z21" s="50">
        <v>4.71</v>
      </c>
      <c r="AA21" s="50">
        <v>4.71</v>
      </c>
      <c r="AB21" s="50">
        <v>4.71</v>
      </c>
      <c r="AC21" s="50">
        <v>5.21</v>
      </c>
      <c r="AD21" s="50">
        <v>5.21</v>
      </c>
      <c r="AE21" s="50">
        <v>5.21</v>
      </c>
      <c r="AF21" s="50">
        <v>5.21</v>
      </c>
      <c r="AG21" s="50">
        <v>10.57</v>
      </c>
      <c r="AH21" s="50">
        <v>10.57</v>
      </c>
      <c r="AI21" s="50">
        <v>10.57</v>
      </c>
      <c r="AJ21" s="50">
        <v>10.57</v>
      </c>
      <c r="AK21" s="50">
        <v>10.57</v>
      </c>
      <c r="AL21" s="50">
        <v>10.57</v>
      </c>
      <c r="AM21" s="193"/>
    </row>
    <row r="22" spans="1:39" s="116" customFormat="1" x14ac:dyDescent="0.25">
      <c r="A22" s="117"/>
      <c r="B22" s="117"/>
      <c r="C22" s="118"/>
      <c r="D22" s="119"/>
      <c r="E22" s="119"/>
      <c r="F22" s="167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247"/>
    </row>
    <row r="23" spans="1:39" ht="28.5" x14ac:dyDescent="0.25">
      <c r="A23" s="9" t="s">
        <v>590</v>
      </c>
      <c r="B23" s="9" t="s">
        <v>591</v>
      </c>
      <c r="C23" s="14" t="s">
        <v>592</v>
      </c>
      <c r="D23" s="6"/>
      <c r="E23" s="6"/>
      <c r="F23" s="51"/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4</v>
      </c>
      <c r="X23" s="50">
        <v>4</v>
      </c>
      <c r="Y23" s="50">
        <v>5.2</v>
      </c>
      <c r="Z23" s="50">
        <v>5.2</v>
      </c>
      <c r="AA23" s="50">
        <v>5.2</v>
      </c>
      <c r="AB23" s="50">
        <v>5.2</v>
      </c>
      <c r="AC23" s="50">
        <v>5.2</v>
      </c>
      <c r="AD23" s="50">
        <v>5.2</v>
      </c>
      <c r="AE23" s="50">
        <v>5.2</v>
      </c>
      <c r="AF23" s="50">
        <v>6.15</v>
      </c>
      <c r="AG23" s="50">
        <v>6.15</v>
      </c>
      <c r="AH23" s="50">
        <v>6.15</v>
      </c>
      <c r="AI23" s="50">
        <v>9.9</v>
      </c>
      <c r="AJ23" s="50">
        <v>12.45</v>
      </c>
      <c r="AK23" s="50">
        <v>12.45</v>
      </c>
      <c r="AL23" s="50">
        <v>13.8</v>
      </c>
      <c r="AM23" s="186"/>
    </row>
    <row r="24" spans="1:39" s="116" customFormat="1" x14ac:dyDescent="0.25">
      <c r="A24" s="117"/>
      <c r="B24" s="117"/>
      <c r="C24" s="118"/>
      <c r="D24" s="119"/>
      <c r="E24" s="119"/>
      <c r="F24" s="167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247"/>
    </row>
    <row r="25" spans="1:39" ht="42.75" x14ac:dyDescent="0.25">
      <c r="A25" s="9" t="s">
        <v>593</v>
      </c>
      <c r="B25" s="9" t="s">
        <v>594</v>
      </c>
      <c r="C25" s="14" t="s">
        <v>595</v>
      </c>
      <c r="D25" s="6"/>
      <c r="E25" s="6"/>
      <c r="F25" s="51"/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50">
        <v>0</v>
      </c>
      <c r="V25" s="50">
        <v>0</v>
      </c>
      <c r="W25" s="50">
        <v>0</v>
      </c>
      <c r="X25" s="50">
        <v>0</v>
      </c>
      <c r="Y25" s="50">
        <v>0</v>
      </c>
      <c r="Z25" s="50">
        <v>0</v>
      </c>
      <c r="AA25" s="50">
        <v>8.06</v>
      </c>
      <c r="AB25" s="50">
        <v>12.03</v>
      </c>
      <c r="AC25" s="50">
        <v>13.63</v>
      </c>
      <c r="AD25" s="50">
        <v>15.26</v>
      </c>
      <c r="AE25" s="50">
        <v>16.760000000000002</v>
      </c>
      <c r="AF25" s="50">
        <v>18.84</v>
      </c>
      <c r="AG25" s="50">
        <v>21.97</v>
      </c>
      <c r="AH25" s="50">
        <v>23.57</v>
      </c>
      <c r="AI25" s="50">
        <v>25.27</v>
      </c>
      <c r="AJ25" s="50">
        <v>27.97</v>
      </c>
      <c r="AK25" s="50">
        <v>34.96</v>
      </c>
      <c r="AL25" s="50">
        <v>37.58</v>
      </c>
      <c r="AM25" s="186"/>
    </row>
    <row r="26" spans="1:39" s="116" customFormat="1" x14ac:dyDescent="0.25">
      <c r="A26" s="117"/>
      <c r="B26" s="117"/>
      <c r="C26" s="118"/>
      <c r="D26" s="119"/>
      <c r="E26" s="119"/>
      <c r="F26" s="167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247"/>
    </row>
    <row r="27" spans="1:39" ht="80.25" customHeight="1" x14ac:dyDescent="0.25">
      <c r="A27" s="9" t="s">
        <v>596</v>
      </c>
      <c r="B27" s="9" t="s">
        <v>597</v>
      </c>
      <c r="C27" s="14" t="s">
        <v>598</v>
      </c>
      <c r="D27" s="6"/>
      <c r="E27" s="6"/>
      <c r="F27" s="51"/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  <c r="Y27" s="50">
        <v>0</v>
      </c>
      <c r="Z27" s="50">
        <v>0</v>
      </c>
      <c r="AA27" s="50">
        <v>0</v>
      </c>
      <c r="AB27" s="50">
        <v>0</v>
      </c>
      <c r="AC27" s="50">
        <v>0</v>
      </c>
      <c r="AD27" s="50">
        <v>0</v>
      </c>
      <c r="AE27" s="50">
        <v>0</v>
      </c>
      <c r="AF27" s="50">
        <v>0</v>
      </c>
      <c r="AG27" s="50">
        <v>0</v>
      </c>
      <c r="AH27" s="50">
        <v>0</v>
      </c>
      <c r="AI27" s="50">
        <v>0</v>
      </c>
      <c r="AJ27" s="50">
        <v>0</v>
      </c>
      <c r="AK27" s="50">
        <v>0</v>
      </c>
      <c r="AL27" s="50">
        <v>0</v>
      </c>
      <c r="AM27" s="186"/>
    </row>
    <row r="28" spans="1:39" s="116" customFormat="1" x14ac:dyDescent="0.25">
      <c r="A28" s="117"/>
      <c r="B28" s="117"/>
      <c r="C28" s="118"/>
      <c r="D28" s="119"/>
      <c r="E28" s="119"/>
      <c r="F28" s="167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247"/>
    </row>
    <row r="29" spans="1:39" ht="28.5" x14ac:dyDescent="0.25">
      <c r="A29" s="9" t="s">
        <v>599</v>
      </c>
      <c r="B29" s="9" t="s">
        <v>600</v>
      </c>
      <c r="C29" s="14" t="s">
        <v>601</v>
      </c>
      <c r="D29" s="6"/>
      <c r="E29" s="6"/>
      <c r="F29" s="51"/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0">
        <v>0</v>
      </c>
      <c r="Y29" s="50">
        <v>0</v>
      </c>
      <c r="Z29" s="50">
        <v>0</v>
      </c>
      <c r="AA29" s="50">
        <v>0</v>
      </c>
      <c r="AB29" s="50">
        <v>0</v>
      </c>
      <c r="AC29" s="50">
        <v>0</v>
      </c>
      <c r="AD29" s="50">
        <v>0</v>
      </c>
      <c r="AE29" s="50">
        <v>8.83</v>
      </c>
      <c r="AF29" s="50">
        <v>8.83</v>
      </c>
      <c r="AG29" s="50">
        <v>8.83</v>
      </c>
      <c r="AH29" s="50">
        <v>8.83</v>
      </c>
      <c r="AI29" s="50">
        <v>8.83</v>
      </c>
      <c r="AJ29" s="50">
        <v>8.83</v>
      </c>
      <c r="AK29" s="50">
        <v>8.83</v>
      </c>
      <c r="AL29" s="50">
        <v>10.69</v>
      </c>
      <c r="AM29" s="186"/>
    </row>
    <row r="30" spans="1:39" s="116" customFormat="1" x14ac:dyDescent="0.25">
      <c r="A30" s="117"/>
      <c r="B30" s="117"/>
      <c r="C30" s="118"/>
      <c r="D30" s="119"/>
      <c r="E30" s="119"/>
      <c r="F30" s="167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247"/>
    </row>
    <row r="31" spans="1:39" ht="28.5" x14ac:dyDescent="0.25">
      <c r="A31" s="9" t="s">
        <v>602</v>
      </c>
      <c r="B31" s="9" t="s">
        <v>603</v>
      </c>
      <c r="C31" s="14" t="s">
        <v>604</v>
      </c>
      <c r="D31" s="6"/>
      <c r="E31" s="6"/>
      <c r="F31" s="51"/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2.08</v>
      </c>
      <c r="N31" s="50">
        <v>2.08</v>
      </c>
      <c r="O31" s="50">
        <v>3.46</v>
      </c>
      <c r="P31" s="50">
        <v>3.46</v>
      </c>
      <c r="Q31" s="50">
        <v>4.78</v>
      </c>
      <c r="R31" s="50">
        <v>4.78</v>
      </c>
      <c r="S31" s="50">
        <v>4.78</v>
      </c>
      <c r="T31" s="50">
        <v>4.78</v>
      </c>
      <c r="U31" s="50">
        <v>5.83</v>
      </c>
      <c r="V31" s="50">
        <v>5.83</v>
      </c>
      <c r="W31" s="50">
        <v>5.83</v>
      </c>
      <c r="X31" s="50">
        <v>8.81</v>
      </c>
      <c r="Y31" s="50">
        <v>11.85</v>
      </c>
      <c r="Z31" s="50">
        <v>17.309999999999999</v>
      </c>
      <c r="AA31" s="50">
        <v>21.01</v>
      </c>
      <c r="AB31" s="50">
        <v>22.06</v>
      </c>
      <c r="AC31" s="50">
        <v>22.06</v>
      </c>
      <c r="AD31" s="50">
        <v>22.06</v>
      </c>
      <c r="AE31" s="50">
        <v>22.06</v>
      </c>
      <c r="AF31" s="50">
        <v>22.06</v>
      </c>
      <c r="AG31" s="50">
        <v>22.06</v>
      </c>
      <c r="AH31" s="50">
        <v>22.06</v>
      </c>
      <c r="AI31" s="50">
        <v>22.06</v>
      </c>
      <c r="AJ31" s="50">
        <v>23.86</v>
      </c>
      <c r="AK31" s="50">
        <v>25.33</v>
      </c>
      <c r="AL31" s="50">
        <v>26.08</v>
      </c>
      <c r="AM31" s="186"/>
    </row>
    <row r="32" spans="1:39" s="116" customFormat="1" x14ac:dyDescent="0.25">
      <c r="A32" s="121"/>
      <c r="B32" s="121"/>
      <c r="C32" s="122"/>
      <c r="D32" s="123"/>
      <c r="E32" s="123"/>
      <c r="F32" s="168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247"/>
    </row>
    <row r="33" spans="1:39" x14ac:dyDescent="0.25">
      <c r="A33" s="26" t="s">
        <v>605</v>
      </c>
      <c r="B33" s="26" t="s">
        <v>606</v>
      </c>
      <c r="C33" s="26" t="s">
        <v>607</v>
      </c>
      <c r="D33" s="6"/>
      <c r="E33" s="136"/>
      <c r="F33" s="169"/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0</v>
      </c>
      <c r="X33" s="50">
        <v>0</v>
      </c>
      <c r="Y33" s="50">
        <v>0</v>
      </c>
      <c r="Z33" s="50">
        <v>8.61</v>
      </c>
      <c r="AA33" s="50">
        <v>8.61</v>
      </c>
      <c r="AB33" s="50">
        <v>8.61</v>
      </c>
      <c r="AC33" s="50">
        <v>8.61</v>
      </c>
      <c r="AD33" s="50">
        <v>8.61</v>
      </c>
      <c r="AE33" s="50">
        <v>8.61</v>
      </c>
      <c r="AF33" s="50">
        <v>9.81</v>
      </c>
      <c r="AG33" s="50">
        <v>9.81</v>
      </c>
      <c r="AH33" s="50">
        <v>9.81</v>
      </c>
      <c r="AI33" s="50">
        <v>10.81</v>
      </c>
      <c r="AJ33" s="50">
        <v>10.81</v>
      </c>
      <c r="AK33" s="50">
        <v>13.41</v>
      </c>
      <c r="AL33" s="50">
        <v>16.57</v>
      </c>
      <c r="AM33" s="186"/>
    </row>
    <row r="34" spans="1:39" s="116" customFormat="1" x14ac:dyDescent="0.25">
      <c r="A34" s="124"/>
      <c r="B34" s="124"/>
      <c r="C34" s="125"/>
      <c r="D34" s="126"/>
      <c r="E34" s="126"/>
      <c r="F34" s="170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247"/>
    </row>
    <row r="35" spans="1:39" x14ac:dyDescent="0.25">
      <c r="A35" s="9" t="s">
        <v>608</v>
      </c>
      <c r="B35" s="9" t="s">
        <v>609</v>
      </c>
      <c r="C35" s="14" t="s">
        <v>610</v>
      </c>
      <c r="D35" s="6"/>
      <c r="E35" s="6"/>
      <c r="F35" s="51"/>
      <c r="G35" s="50">
        <v>0</v>
      </c>
      <c r="H35" s="50">
        <v>0</v>
      </c>
      <c r="I35" s="50">
        <v>0</v>
      </c>
      <c r="J35" s="50">
        <v>0</v>
      </c>
      <c r="K35" s="50">
        <v>20.51</v>
      </c>
      <c r="L35" s="50">
        <v>21.11</v>
      </c>
      <c r="M35" s="50">
        <v>21.11</v>
      </c>
      <c r="N35" s="50">
        <v>21.11</v>
      </c>
      <c r="O35" s="50">
        <v>21.11</v>
      </c>
      <c r="P35" s="50">
        <v>24.49</v>
      </c>
      <c r="Q35" s="50">
        <v>24.49</v>
      </c>
      <c r="R35" s="50">
        <v>24.49</v>
      </c>
      <c r="S35" s="50">
        <v>28.18</v>
      </c>
      <c r="T35" s="50">
        <v>28.18</v>
      </c>
      <c r="U35" s="50">
        <v>28.18</v>
      </c>
      <c r="V35" s="50">
        <v>28.18</v>
      </c>
      <c r="W35" s="50">
        <v>29.55</v>
      </c>
      <c r="X35" s="50">
        <v>29.55</v>
      </c>
      <c r="Y35" s="50">
        <v>29.55</v>
      </c>
      <c r="Z35" s="50">
        <v>29.64</v>
      </c>
      <c r="AA35" s="50">
        <v>29.64</v>
      </c>
      <c r="AB35" s="50">
        <v>29.64</v>
      </c>
      <c r="AC35" s="50">
        <v>29.64</v>
      </c>
      <c r="AD35" s="50">
        <v>29.64</v>
      </c>
      <c r="AE35" s="50">
        <v>29.64</v>
      </c>
      <c r="AF35" s="50">
        <v>29.64</v>
      </c>
      <c r="AG35" s="50">
        <v>32.08</v>
      </c>
      <c r="AH35" s="50">
        <v>32.08</v>
      </c>
      <c r="AI35" s="50">
        <v>32.08</v>
      </c>
      <c r="AJ35" s="50">
        <v>32.08</v>
      </c>
      <c r="AK35" s="50">
        <v>32.31</v>
      </c>
      <c r="AL35" s="50">
        <v>32.409999999999997</v>
      </c>
      <c r="AM35" s="186"/>
    </row>
    <row r="36" spans="1:39" s="116" customFormat="1" x14ac:dyDescent="0.25">
      <c r="A36" s="117"/>
      <c r="B36" s="117"/>
      <c r="C36" s="118"/>
      <c r="D36" s="119"/>
      <c r="E36" s="119"/>
      <c r="F36" s="167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247"/>
    </row>
    <row r="37" spans="1:39" ht="28.5" x14ac:dyDescent="0.25">
      <c r="A37" s="9" t="s">
        <v>611</v>
      </c>
      <c r="B37" s="9" t="s">
        <v>612</v>
      </c>
      <c r="C37" s="14" t="s">
        <v>613</v>
      </c>
      <c r="D37" s="6"/>
      <c r="E37" s="6"/>
      <c r="F37" s="51"/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1</v>
      </c>
      <c r="R37" s="50">
        <v>0</v>
      </c>
      <c r="S37" s="50">
        <v>0</v>
      </c>
      <c r="T37" s="50">
        <v>0</v>
      </c>
      <c r="U37" s="50">
        <v>3.4</v>
      </c>
      <c r="V37" s="50">
        <v>5.4</v>
      </c>
      <c r="W37" s="50">
        <v>5.4</v>
      </c>
      <c r="X37" s="50">
        <v>8.1999999999999993</v>
      </c>
      <c r="Y37" s="50">
        <v>10.35</v>
      </c>
      <c r="Z37" s="50">
        <v>10.35</v>
      </c>
      <c r="AA37" s="50">
        <v>11.55</v>
      </c>
      <c r="AB37" s="50">
        <v>14</v>
      </c>
      <c r="AC37" s="50">
        <v>14</v>
      </c>
      <c r="AD37" s="50">
        <v>14</v>
      </c>
      <c r="AE37" s="50">
        <v>14.8</v>
      </c>
      <c r="AF37" s="50">
        <v>14.8</v>
      </c>
      <c r="AG37" s="50">
        <v>14.8</v>
      </c>
      <c r="AH37" s="50">
        <v>14.8</v>
      </c>
      <c r="AI37" s="50">
        <v>15.94</v>
      </c>
      <c r="AJ37" s="50">
        <v>15.94</v>
      </c>
      <c r="AK37" s="50">
        <v>21.7</v>
      </c>
      <c r="AL37" s="50">
        <v>23.2</v>
      </c>
      <c r="AM37" s="186"/>
    </row>
    <row r="38" spans="1:39" s="116" customFormat="1" x14ac:dyDescent="0.25">
      <c r="A38" s="117"/>
      <c r="B38" s="117"/>
      <c r="C38" s="118"/>
      <c r="D38" s="119"/>
      <c r="E38" s="119"/>
      <c r="F38" s="167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247"/>
    </row>
    <row r="39" spans="1:39" ht="42.75" x14ac:dyDescent="0.25">
      <c r="A39" s="9" t="s">
        <v>614</v>
      </c>
      <c r="B39" s="9" t="s">
        <v>615</v>
      </c>
      <c r="C39" s="14" t="s">
        <v>616</v>
      </c>
      <c r="D39" s="6"/>
      <c r="E39" s="6"/>
      <c r="F39" s="51"/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0.93</v>
      </c>
      <c r="S39" s="50">
        <v>1.64</v>
      </c>
      <c r="T39" s="50">
        <v>1.64</v>
      </c>
      <c r="U39" s="50">
        <v>1.64</v>
      </c>
      <c r="V39" s="50">
        <v>3.66</v>
      </c>
      <c r="W39" s="50">
        <v>3.66</v>
      </c>
      <c r="X39" s="50">
        <v>10.050000000000001</v>
      </c>
      <c r="Y39" s="50">
        <v>12.54</v>
      </c>
      <c r="Z39" s="50">
        <v>12.54</v>
      </c>
      <c r="AA39" s="50">
        <v>12.54</v>
      </c>
      <c r="AB39" s="50">
        <v>12.54</v>
      </c>
      <c r="AC39" s="50">
        <v>12.54</v>
      </c>
      <c r="AD39" s="50">
        <v>12.54</v>
      </c>
      <c r="AE39" s="50">
        <v>12.54</v>
      </c>
      <c r="AF39" s="50">
        <v>12.54</v>
      </c>
      <c r="AG39" s="50">
        <v>12.54</v>
      </c>
      <c r="AH39" s="50">
        <v>12.99</v>
      </c>
      <c r="AI39" s="50">
        <v>14.46</v>
      </c>
      <c r="AJ39" s="50">
        <v>14.46</v>
      </c>
      <c r="AK39" s="50">
        <v>16.489999999999998</v>
      </c>
      <c r="AL39" s="50">
        <v>16.489999999999998</v>
      </c>
      <c r="AM39" s="186"/>
    </row>
    <row r="40" spans="1:39" s="116" customFormat="1" x14ac:dyDescent="0.25">
      <c r="A40" s="117"/>
      <c r="B40" s="117"/>
      <c r="C40" s="118"/>
      <c r="D40" s="119"/>
      <c r="E40" s="119"/>
      <c r="F40" s="167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247"/>
    </row>
    <row r="41" spans="1:39" ht="28.5" x14ac:dyDescent="0.25">
      <c r="A41" s="9" t="s">
        <v>617</v>
      </c>
      <c r="B41" s="9" t="s">
        <v>618</v>
      </c>
      <c r="C41" s="14" t="s">
        <v>619</v>
      </c>
      <c r="D41" s="6"/>
      <c r="E41" s="6"/>
      <c r="F41" s="51"/>
      <c r="G41" s="50">
        <v>1</v>
      </c>
      <c r="H41" s="50">
        <v>1</v>
      </c>
      <c r="I41" s="50">
        <v>1</v>
      </c>
      <c r="J41" s="50">
        <v>1</v>
      </c>
      <c r="K41" s="50">
        <v>1</v>
      </c>
      <c r="L41" s="50">
        <v>1</v>
      </c>
      <c r="M41" s="50">
        <v>1</v>
      </c>
      <c r="N41" s="50">
        <v>1</v>
      </c>
      <c r="O41" s="50">
        <v>1</v>
      </c>
      <c r="P41" s="50">
        <v>1</v>
      </c>
      <c r="Q41" s="50">
        <v>1</v>
      </c>
      <c r="R41" s="50">
        <v>1</v>
      </c>
      <c r="S41" s="50">
        <v>1</v>
      </c>
      <c r="T41" s="50">
        <v>1</v>
      </c>
      <c r="U41" s="50">
        <v>1</v>
      </c>
      <c r="V41" s="50">
        <v>2</v>
      </c>
      <c r="W41" s="50">
        <v>2</v>
      </c>
      <c r="X41" s="50">
        <v>3</v>
      </c>
      <c r="Y41" s="50">
        <v>3</v>
      </c>
      <c r="Z41" s="50">
        <v>3</v>
      </c>
      <c r="AA41" s="50">
        <v>3</v>
      </c>
      <c r="AB41" s="50">
        <v>3</v>
      </c>
      <c r="AC41" s="50">
        <v>3</v>
      </c>
      <c r="AD41" s="50">
        <v>3</v>
      </c>
      <c r="AE41" s="50">
        <v>3</v>
      </c>
      <c r="AF41" s="50">
        <v>3</v>
      </c>
      <c r="AG41" s="50">
        <v>3</v>
      </c>
      <c r="AH41" s="50">
        <v>3</v>
      </c>
      <c r="AI41" s="50">
        <v>3</v>
      </c>
      <c r="AJ41" s="50">
        <v>3</v>
      </c>
      <c r="AK41" s="50">
        <v>3</v>
      </c>
      <c r="AL41" s="50">
        <v>6</v>
      </c>
      <c r="AM41" s="186"/>
    </row>
    <row r="42" spans="1:39" s="116" customFormat="1" x14ac:dyDescent="0.25">
      <c r="A42" s="117"/>
      <c r="B42" s="117"/>
      <c r="C42" s="118"/>
      <c r="D42" s="119"/>
      <c r="E42" s="119"/>
      <c r="F42" s="167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247"/>
    </row>
    <row r="43" spans="1:39" ht="42.75" x14ac:dyDescent="0.25">
      <c r="A43" s="9" t="s">
        <v>620</v>
      </c>
      <c r="B43" s="9" t="s">
        <v>712</v>
      </c>
      <c r="C43" s="14" t="s">
        <v>621</v>
      </c>
      <c r="D43" s="6"/>
      <c r="E43" s="6"/>
      <c r="F43" s="51"/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0">
        <v>0</v>
      </c>
      <c r="Y43" s="50">
        <v>0</v>
      </c>
      <c r="Z43" s="50">
        <v>0</v>
      </c>
      <c r="AA43" s="50">
        <v>0</v>
      </c>
      <c r="AB43" s="50">
        <v>0</v>
      </c>
      <c r="AC43" s="50">
        <v>0</v>
      </c>
      <c r="AD43" s="50">
        <v>0</v>
      </c>
      <c r="AE43" s="50">
        <v>0</v>
      </c>
      <c r="AF43" s="50">
        <v>1</v>
      </c>
      <c r="AG43" s="50">
        <v>2</v>
      </c>
      <c r="AH43" s="50">
        <v>4</v>
      </c>
      <c r="AI43" s="50">
        <v>4</v>
      </c>
      <c r="AJ43" s="50">
        <v>5</v>
      </c>
      <c r="AK43" s="50">
        <v>8</v>
      </c>
      <c r="AL43" s="50">
        <v>14.41</v>
      </c>
      <c r="AM43" s="186"/>
    </row>
    <row r="44" spans="1:39" s="116" customFormat="1" x14ac:dyDescent="0.25">
      <c r="A44" s="117"/>
      <c r="B44" s="117"/>
      <c r="C44" s="118"/>
      <c r="D44" s="119"/>
      <c r="E44" s="119"/>
      <c r="F44" s="167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247"/>
    </row>
    <row r="45" spans="1:39" ht="42.75" x14ac:dyDescent="0.25">
      <c r="A45" s="9" t="s">
        <v>622</v>
      </c>
      <c r="B45" s="9" t="s">
        <v>623</v>
      </c>
      <c r="C45" s="14" t="s">
        <v>624</v>
      </c>
      <c r="D45" s="6"/>
      <c r="E45" s="6"/>
      <c r="F45" s="51"/>
      <c r="G45" s="50">
        <v>6.3</v>
      </c>
      <c r="H45" s="50">
        <v>6.3</v>
      </c>
      <c r="I45" s="50">
        <v>6.3</v>
      </c>
      <c r="J45" s="50">
        <v>6.3</v>
      </c>
      <c r="K45" s="50">
        <v>6.3</v>
      </c>
      <c r="L45" s="50">
        <v>6.3</v>
      </c>
      <c r="M45" s="50">
        <v>6.3</v>
      </c>
      <c r="N45" s="50">
        <v>11.5</v>
      </c>
      <c r="O45" s="50">
        <v>11.5</v>
      </c>
      <c r="P45" s="50">
        <v>15.5</v>
      </c>
      <c r="Q45" s="50">
        <v>15.5</v>
      </c>
      <c r="R45" s="50">
        <v>15.5</v>
      </c>
      <c r="S45" s="50">
        <v>15.5</v>
      </c>
      <c r="T45" s="50">
        <v>15.5</v>
      </c>
      <c r="U45" s="50">
        <v>15.5</v>
      </c>
      <c r="V45" s="50">
        <v>15.5</v>
      </c>
      <c r="W45" s="50">
        <v>15.5</v>
      </c>
      <c r="X45" s="50">
        <v>15.5</v>
      </c>
      <c r="Y45" s="50">
        <v>15.5</v>
      </c>
      <c r="Z45" s="50">
        <v>15.5</v>
      </c>
      <c r="AA45" s="50">
        <v>15.5</v>
      </c>
      <c r="AB45" s="50">
        <v>15.5</v>
      </c>
      <c r="AC45" s="50">
        <v>15.5</v>
      </c>
      <c r="AD45" s="50">
        <v>15.5</v>
      </c>
      <c r="AE45" s="50">
        <v>15.5</v>
      </c>
      <c r="AF45" s="50">
        <v>15.5</v>
      </c>
      <c r="AG45" s="50">
        <v>15.5</v>
      </c>
      <c r="AH45" s="50">
        <v>15.5</v>
      </c>
      <c r="AI45" s="50">
        <v>15.5</v>
      </c>
      <c r="AJ45" s="50">
        <v>19</v>
      </c>
      <c r="AK45" s="50">
        <v>19</v>
      </c>
      <c r="AL45" s="50">
        <v>44.5</v>
      </c>
      <c r="AM45" s="186"/>
    </row>
    <row r="46" spans="1:39" s="116" customFormat="1" x14ac:dyDescent="0.25">
      <c r="A46" s="117"/>
      <c r="B46" s="117"/>
      <c r="C46" s="118"/>
      <c r="D46" s="119"/>
      <c r="E46" s="119"/>
      <c r="F46" s="167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247"/>
    </row>
    <row r="47" spans="1:39" ht="28.5" x14ac:dyDescent="0.25">
      <c r="A47" s="9" t="s">
        <v>625</v>
      </c>
      <c r="B47" s="9" t="s">
        <v>626</v>
      </c>
      <c r="C47" s="14" t="s">
        <v>627</v>
      </c>
      <c r="D47" s="6"/>
      <c r="E47" s="6"/>
      <c r="F47" s="51"/>
      <c r="G47" s="50">
        <v>32</v>
      </c>
      <c r="H47" s="50">
        <v>32</v>
      </c>
      <c r="I47" s="50">
        <v>32</v>
      </c>
      <c r="J47" s="50">
        <v>32</v>
      </c>
      <c r="K47" s="50">
        <v>32</v>
      </c>
      <c r="L47" s="50">
        <v>32</v>
      </c>
      <c r="M47" s="50">
        <v>32</v>
      </c>
      <c r="N47" s="50">
        <v>32.700000000000003</v>
      </c>
      <c r="O47" s="50">
        <v>35.6</v>
      </c>
      <c r="P47" s="50">
        <v>38.299999999999997</v>
      </c>
      <c r="Q47" s="50">
        <v>41.8</v>
      </c>
      <c r="R47" s="50">
        <v>41.8</v>
      </c>
      <c r="S47" s="50">
        <v>41.8</v>
      </c>
      <c r="T47" s="50">
        <v>41.95</v>
      </c>
      <c r="U47" s="50">
        <v>42.4</v>
      </c>
      <c r="V47" s="50">
        <v>42.4</v>
      </c>
      <c r="W47" s="50">
        <v>42.4</v>
      </c>
      <c r="X47" s="50">
        <v>42.4</v>
      </c>
      <c r="Y47" s="50">
        <v>42.4</v>
      </c>
      <c r="Z47" s="50">
        <v>42.9</v>
      </c>
      <c r="AA47" s="50">
        <v>42.9</v>
      </c>
      <c r="AB47" s="50">
        <v>42.9</v>
      </c>
      <c r="AC47" s="50">
        <v>42.9</v>
      </c>
      <c r="AD47" s="50">
        <v>42.9</v>
      </c>
      <c r="AE47" s="50">
        <v>44.7</v>
      </c>
      <c r="AF47" s="50">
        <v>44.7</v>
      </c>
      <c r="AG47" s="50">
        <v>44.7</v>
      </c>
      <c r="AH47" s="50">
        <v>44.7</v>
      </c>
      <c r="AI47" s="50">
        <v>44.7</v>
      </c>
      <c r="AJ47" s="50">
        <v>45.3</v>
      </c>
      <c r="AK47" s="50">
        <v>46.5</v>
      </c>
      <c r="AL47" s="50">
        <v>48.9</v>
      </c>
      <c r="AM47" s="186"/>
    </row>
    <row r="48" spans="1:39" s="116" customFormat="1" x14ac:dyDescent="0.25">
      <c r="A48" s="117"/>
      <c r="B48" s="117"/>
      <c r="C48" s="118"/>
      <c r="D48" s="119"/>
      <c r="E48" s="119"/>
      <c r="F48" s="167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247"/>
    </row>
    <row r="49" spans="1:39" ht="42.75" x14ac:dyDescent="0.25">
      <c r="A49" s="9" t="s">
        <v>628</v>
      </c>
      <c r="B49" s="9" t="s">
        <v>629</v>
      </c>
      <c r="C49" s="14" t="s">
        <v>630</v>
      </c>
      <c r="D49" s="6"/>
      <c r="E49" s="6"/>
      <c r="F49" s="51"/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0.5</v>
      </c>
      <c r="W49" s="50">
        <v>1</v>
      </c>
      <c r="X49" s="50">
        <v>1</v>
      </c>
      <c r="Y49" s="50">
        <v>1.5</v>
      </c>
      <c r="Z49" s="50">
        <v>2</v>
      </c>
      <c r="AA49" s="50">
        <v>2</v>
      </c>
      <c r="AB49" s="50">
        <v>2.5</v>
      </c>
      <c r="AC49" s="50">
        <v>3</v>
      </c>
      <c r="AD49" s="50">
        <v>3.5</v>
      </c>
      <c r="AE49" s="50">
        <v>4</v>
      </c>
      <c r="AF49" s="50">
        <v>5</v>
      </c>
      <c r="AG49" s="50">
        <v>6</v>
      </c>
      <c r="AH49" s="50">
        <v>7</v>
      </c>
      <c r="AI49" s="50">
        <v>7</v>
      </c>
      <c r="AJ49" s="50">
        <v>8</v>
      </c>
      <c r="AK49" s="50">
        <v>9</v>
      </c>
      <c r="AL49" s="50">
        <v>10</v>
      </c>
      <c r="AM49" s="186"/>
    </row>
    <row r="50" spans="1:39" x14ac:dyDescent="0.25">
      <c r="G50" s="248">
        <f>SUM(G2:G49)</f>
        <v>147.03</v>
      </c>
      <c r="H50" s="248">
        <f t="shared" ref="H50:AD50" si="0">SUM(H2:H49)</f>
        <v>147.03</v>
      </c>
      <c r="I50" s="248">
        <f t="shared" si="0"/>
        <v>147.03</v>
      </c>
      <c r="J50" s="248">
        <f t="shared" si="0"/>
        <v>147.03</v>
      </c>
      <c r="K50" s="248">
        <f t="shared" si="0"/>
        <v>168.49</v>
      </c>
      <c r="L50" s="248">
        <f t="shared" si="0"/>
        <v>308.09000000000003</v>
      </c>
      <c r="M50" s="248">
        <f t="shared" si="0"/>
        <v>319.56</v>
      </c>
      <c r="N50" s="248">
        <f t="shared" si="0"/>
        <v>326.92</v>
      </c>
      <c r="O50" s="248">
        <f t="shared" si="0"/>
        <v>332.59000000000003</v>
      </c>
      <c r="P50" s="248">
        <f t="shared" si="0"/>
        <v>343.67</v>
      </c>
      <c r="Q50" s="248">
        <f t="shared" si="0"/>
        <v>350.19</v>
      </c>
      <c r="R50" s="248">
        <f t="shared" si="0"/>
        <v>354.73999999999995</v>
      </c>
      <c r="S50" s="248">
        <f t="shared" si="0"/>
        <v>360.59999999999997</v>
      </c>
      <c r="T50" s="248">
        <f t="shared" si="0"/>
        <v>369.72999999999996</v>
      </c>
      <c r="U50" s="248">
        <f t="shared" si="0"/>
        <v>378.25999999999993</v>
      </c>
      <c r="V50" s="248">
        <f t="shared" si="0"/>
        <v>387.56999999999994</v>
      </c>
      <c r="W50" s="248">
        <f t="shared" si="0"/>
        <v>396.76</v>
      </c>
      <c r="X50" s="248">
        <f t="shared" si="0"/>
        <v>411.63</v>
      </c>
      <c r="Y50" s="248">
        <f t="shared" si="0"/>
        <v>424.83000000000004</v>
      </c>
      <c r="Z50" s="248">
        <f t="shared" si="0"/>
        <v>444.25</v>
      </c>
      <c r="AA50" s="248">
        <f t="shared" si="0"/>
        <v>464.71</v>
      </c>
      <c r="AB50" s="248">
        <f t="shared" si="0"/>
        <v>484.17999999999989</v>
      </c>
      <c r="AC50" s="248">
        <f t="shared" si="0"/>
        <v>499.22999999999996</v>
      </c>
      <c r="AD50" s="248">
        <f t="shared" si="0"/>
        <v>634.17999999999984</v>
      </c>
      <c r="AE50" s="248">
        <f>SUM(AE2:AE49)</f>
        <v>651.92999999999984</v>
      </c>
      <c r="AF50" s="248">
        <f t="shared" ref="AF50:AM50" si="1">SUM(AF2:AF49)</f>
        <v>664.22999999999979</v>
      </c>
      <c r="AG50" s="248">
        <f t="shared" si="1"/>
        <v>693.77999999999986</v>
      </c>
      <c r="AH50" s="248">
        <f t="shared" si="1"/>
        <v>704.68999999999994</v>
      </c>
      <c r="AI50" s="248">
        <f t="shared" si="1"/>
        <v>721.40000000000009</v>
      </c>
      <c r="AJ50" s="248">
        <f t="shared" si="1"/>
        <v>755.62000000000023</v>
      </c>
      <c r="AK50" s="248">
        <f t="shared" si="1"/>
        <v>793.75000000000023</v>
      </c>
      <c r="AL50" s="248">
        <f t="shared" si="1"/>
        <v>864.6600000000002</v>
      </c>
      <c r="AM50" s="248">
        <f t="shared" si="1"/>
        <v>0</v>
      </c>
    </row>
    <row r="51" spans="1:39" x14ac:dyDescent="0.25"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</row>
    <row r="56" spans="1:39" x14ac:dyDescent="0.25">
      <c r="A56" s="38" t="s">
        <v>1834</v>
      </c>
      <c r="B56" s="36" t="s">
        <v>1677</v>
      </c>
    </row>
    <row r="57" spans="1:39" x14ac:dyDescent="0.25">
      <c r="A57" s="49"/>
      <c r="B57" s="36"/>
    </row>
    <row r="58" spans="1:39" ht="28.5" x14ac:dyDescent="0.25">
      <c r="A58" s="10" t="s">
        <v>1835</v>
      </c>
      <c r="B58" s="36" t="s">
        <v>1672</v>
      </c>
    </row>
    <row r="59" spans="1:39" ht="15.75" x14ac:dyDescent="0.25">
      <c r="A59" s="49"/>
      <c r="B59" s="36"/>
      <c r="F59" s="144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0" spans="1:39" ht="28.5" x14ac:dyDescent="0.25">
      <c r="A60" s="39" t="s">
        <v>1836</v>
      </c>
      <c r="B60" s="36" t="s">
        <v>1673</v>
      </c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</row>
  </sheetData>
  <hyperlinks>
    <hyperlink ref="B43" r:id="rId1" xr:uid="{00000000-0004-0000-0700-000000000000}"/>
    <hyperlink ref="B5" r:id="rId2" xr:uid="{00000000-0004-0000-0700-000001000000}"/>
    <hyperlink ref="B7" r:id="rId3" xr:uid="{00000000-0004-0000-0700-000002000000}"/>
    <hyperlink ref="B9" r:id="rId4" xr:uid="{00000000-0004-0000-0700-000003000000}"/>
    <hyperlink ref="B11" r:id="rId5" xr:uid="{00000000-0004-0000-0700-000004000000}"/>
    <hyperlink ref="B13" r:id="rId6" xr:uid="{00000000-0004-0000-0700-000005000000}"/>
    <hyperlink ref="B15" r:id="rId7" xr:uid="{00000000-0004-0000-0700-000006000000}"/>
    <hyperlink ref="B17" r:id="rId8" xr:uid="{00000000-0004-0000-0700-000007000000}"/>
    <hyperlink ref="B19" r:id="rId9" xr:uid="{00000000-0004-0000-0700-000008000000}"/>
    <hyperlink ref="B31" r:id="rId10" xr:uid="{00000000-0004-0000-0700-000009000000}"/>
    <hyperlink ref="B33" r:id="rId11" xr:uid="{00000000-0004-0000-0700-00000A000000}"/>
    <hyperlink ref="B37" r:id="rId12" xr:uid="{00000000-0004-0000-0700-00000B000000}"/>
    <hyperlink ref="B47" r:id="rId13" xr:uid="{00000000-0004-0000-0700-00000C000000}"/>
  </hyperlinks>
  <pageMargins left="0.7" right="0.7" top="0.75" bottom="0.75" header="0.3" footer="0.3"/>
  <pageSetup paperSize="9" orientation="portrait" r:id="rId1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100"/>
  <sheetViews>
    <sheetView topLeftCell="A52" zoomScale="70" zoomScaleNormal="70" workbookViewId="0">
      <selection activeCell="A83" sqref="A83:A87"/>
    </sheetView>
  </sheetViews>
  <sheetFormatPr defaultRowHeight="14.25" x14ac:dyDescent="0.25"/>
  <cols>
    <col min="1" max="1" width="31" style="23" customWidth="1"/>
    <col min="2" max="2" width="32" style="23" hidden="1" customWidth="1"/>
    <col min="3" max="3" width="20.5703125" style="23" hidden="1" customWidth="1"/>
    <col min="4" max="4" width="9.140625" style="23" hidden="1" customWidth="1"/>
    <col min="5" max="5" width="9.85546875" style="23" hidden="1" customWidth="1"/>
    <col min="6" max="6" width="18.140625" style="23" hidden="1" customWidth="1"/>
    <col min="7" max="16384" width="9.140625" style="23"/>
  </cols>
  <sheetData>
    <row r="1" spans="1:39" s="74" customFormat="1" ht="34.5" x14ac:dyDescent="0.25">
      <c r="A1" s="76" t="s">
        <v>10</v>
      </c>
      <c r="B1" s="84" t="s">
        <v>65</v>
      </c>
      <c r="C1" s="85" t="s">
        <v>67</v>
      </c>
      <c r="D1" s="89" t="s">
        <v>0</v>
      </c>
      <c r="E1" s="89" t="s">
        <v>1</v>
      </c>
      <c r="F1" s="89" t="s">
        <v>2</v>
      </c>
      <c r="G1" s="96" t="s">
        <v>458</v>
      </c>
      <c r="H1" s="96" t="s">
        <v>459</v>
      </c>
      <c r="I1" s="96" t="s">
        <v>460</v>
      </c>
      <c r="J1" s="96" t="s">
        <v>461</v>
      </c>
      <c r="K1" s="96" t="s">
        <v>462</v>
      </c>
      <c r="L1" s="96" t="s">
        <v>463</v>
      </c>
      <c r="M1" s="96" t="s">
        <v>464</v>
      </c>
      <c r="N1" s="96" t="s">
        <v>465</v>
      </c>
      <c r="O1" s="96" t="s">
        <v>466</v>
      </c>
      <c r="P1" s="96" t="s">
        <v>467</v>
      </c>
      <c r="Q1" s="96" t="s">
        <v>468</v>
      </c>
      <c r="R1" s="96" t="s">
        <v>469</v>
      </c>
      <c r="S1" s="96" t="s">
        <v>470</v>
      </c>
      <c r="T1" s="96" t="s">
        <v>471</v>
      </c>
      <c r="U1" s="96" t="s">
        <v>472</v>
      </c>
      <c r="V1" s="96" t="s">
        <v>473</v>
      </c>
      <c r="W1" s="96" t="s">
        <v>474</v>
      </c>
      <c r="X1" s="96" t="s">
        <v>475</v>
      </c>
      <c r="Y1" s="96" t="s">
        <v>476</v>
      </c>
      <c r="Z1" s="96" t="s">
        <v>477</v>
      </c>
      <c r="AA1" s="96" t="s">
        <v>478</v>
      </c>
      <c r="AB1" s="96" t="s">
        <v>479</v>
      </c>
      <c r="AC1" s="96" t="s">
        <v>480</v>
      </c>
      <c r="AD1" s="96" t="s">
        <v>481</v>
      </c>
      <c r="AE1" s="96" t="s">
        <v>482</v>
      </c>
      <c r="AF1" s="96" t="s">
        <v>483</v>
      </c>
      <c r="AG1" s="96" t="s">
        <v>484</v>
      </c>
      <c r="AH1" s="96" t="s">
        <v>485</v>
      </c>
      <c r="AI1" s="96" t="s">
        <v>486</v>
      </c>
      <c r="AJ1" s="96" t="s">
        <v>487</v>
      </c>
      <c r="AK1" s="96" t="s">
        <v>488</v>
      </c>
      <c r="AL1" s="96" t="s">
        <v>489</v>
      </c>
      <c r="AM1" s="96" t="s">
        <v>1686</v>
      </c>
    </row>
    <row r="2" spans="1:39" s="74" customFormat="1" x14ac:dyDescent="0.25">
      <c r="A2" s="82"/>
      <c r="B2" s="82"/>
      <c r="C2" s="83"/>
      <c r="D2" s="75"/>
      <c r="E2" s="75"/>
      <c r="F2" s="75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5"/>
      <c r="AM2" s="184"/>
    </row>
    <row r="3" spans="1:39" s="68" customFormat="1" x14ac:dyDescent="0.25">
      <c r="A3" s="65"/>
      <c r="B3" s="65"/>
      <c r="C3" s="66"/>
      <c r="D3" s="67"/>
      <c r="E3" s="67"/>
      <c r="F3" s="67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3"/>
      <c r="AM3" s="182"/>
    </row>
    <row r="4" spans="1:39" s="68" customFormat="1" x14ac:dyDescent="0.25">
      <c r="A4" s="65"/>
      <c r="B4" s="65"/>
      <c r="C4" s="66"/>
      <c r="D4" s="67"/>
      <c r="E4" s="67"/>
      <c r="F4" s="67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3"/>
      <c r="AM4" s="182"/>
    </row>
    <row r="5" spans="1:39" s="68" customFormat="1" x14ac:dyDescent="0.25">
      <c r="A5" s="65"/>
      <c r="B5" s="65"/>
      <c r="C5" s="66"/>
      <c r="D5" s="67"/>
      <c r="E5" s="67"/>
      <c r="F5" s="67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3"/>
      <c r="AM5" s="182"/>
    </row>
    <row r="6" spans="1:39" s="74" customFormat="1" x14ac:dyDescent="0.25">
      <c r="A6" s="82"/>
      <c r="B6" s="82"/>
      <c r="C6" s="83"/>
      <c r="D6" s="75"/>
      <c r="E6" s="75"/>
      <c r="F6" s="75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5"/>
      <c r="AM6" s="184"/>
    </row>
    <row r="7" spans="1:39" x14ac:dyDescent="0.25">
      <c r="A7" s="29" t="s">
        <v>713</v>
      </c>
      <c r="B7" s="29" t="s">
        <v>714</v>
      </c>
      <c r="C7" s="30" t="s">
        <v>715</v>
      </c>
      <c r="D7" s="20"/>
      <c r="E7" s="20"/>
      <c r="F7" s="20"/>
      <c r="G7" s="50">
        <v>54</v>
      </c>
      <c r="H7" s="50">
        <v>54</v>
      </c>
      <c r="I7" s="50">
        <v>55</v>
      </c>
      <c r="J7" s="50">
        <v>56</v>
      </c>
      <c r="K7" s="50">
        <v>56</v>
      </c>
      <c r="L7" s="50">
        <v>56</v>
      </c>
      <c r="M7" s="50">
        <v>56</v>
      </c>
      <c r="N7" s="50">
        <v>57</v>
      </c>
      <c r="O7" s="50">
        <v>58</v>
      </c>
      <c r="P7" s="50">
        <v>58</v>
      </c>
      <c r="Q7" s="50">
        <v>58</v>
      </c>
      <c r="R7" s="50">
        <v>59</v>
      </c>
      <c r="S7" s="50">
        <v>59</v>
      </c>
      <c r="T7" s="50">
        <v>59</v>
      </c>
      <c r="U7" s="50">
        <v>60</v>
      </c>
      <c r="V7" s="50">
        <v>61</v>
      </c>
      <c r="W7" s="50">
        <v>61</v>
      </c>
      <c r="X7" s="50">
        <v>62</v>
      </c>
      <c r="Y7" s="50">
        <v>62</v>
      </c>
      <c r="Z7" s="50">
        <v>63</v>
      </c>
      <c r="AA7" s="50">
        <v>65</v>
      </c>
      <c r="AB7" s="50">
        <v>67</v>
      </c>
      <c r="AC7" s="50">
        <v>70</v>
      </c>
      <c r="AD7" s="50">
        <v>75</v>
      </c>
      <c r="AE7" s="50">
        <v>79</v>
      </c>
      <c r="AF7" s="50">
        <v>83</v>
      </c>
      <c r="AG7" s="50">
        <v>86</v>
      </c>
      <c r="AH7" s="50" t="s">
        <v>1766</v>
      </c>
      <c r="AI7" s="50">
        <v>86</v>
      </c>
      <c r="AJ7" s="50">
        <v>87</v>
      </c>
      <c r="AK7" s="50">
        <v>87</v>
      </c>
      <c r="AL7" s="176">
        <v>87</v>
      </c>
      <c r="AM7" s="186"/>
    </row>
    <row r="8" spans="1:39" s="74" customFormat="1" x14ac:dyDescent="0.25">
      <c r="A8" s="82"/>
      <c r="B8" s="82"/>
      <c r="C8" s="83"/>
      <c r="D8" s="75"/>
      <c r="E8" s="75"/>
      <c r="F8" s="75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5"/>
      <c r="AM8" s="184"/>
    </row>
    <row r="9" spans="1:39" x14ac:dyDescent="0.25">
      <c r="A9" s="29" t="s">
        <v>716</v>
      </c>
      <c r="B9" s="29" t="s">
        <v>717</v>
      </c>
      <c r="C9" s="30" t="s">
        <v>718</v>
      </c>
      <c r="D9" s="20"/>
      <c r="E9" s="21"/>
      <c r="F9" s="20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239">
        <v>15.5</v>
      </c>
      <c r="V9" s="239">
        <v>15.74</v>
      </c>
      <c r="W9" s="239">
        <v>15.74</v>
      </c>
      <c r="X9" s="239">
        <v>15.74</v>
      </c>
      <c r="Y9" s="239">
        <v>15.74</v>
      </c>
      <c r="Z9" s="239">
        <v>15.74</v>
      </c>
      <c r="AA9" s="239">
        <v>15.74</v>
      </c>
      <c r="AB9" s="239">
        <v>15.74</v>
      </c>
      <c r="AC9" s="239">
        <v>16.09</v>
      </c>
      <c r="AD9" s="239">
        <v>16.86</v>
      </c>
      <c r="AE9" s="239">
        <v>17.59</v>
      </c>
      <c r="AF9" s="239">
        <v>17.59</v>
      </c>
      <c r="AG9" s="239">
        <v>18.010000000000002</v>
      </c>
      <c r="AH9" s="239">
        <v>18.010000000000002</v>
      </c>
      <c r="AI9" s="239">
        <v>18.010000000000002</v>
      </c>
      <c r="AJ9" s="239">
        <v>20.32</v>
      </c>
      <c r="AK9" s="239">
        <v>20.32</v>
      </c>
      <c r="AL9" s="240">
        <v>20.32</v>
      </c>
      <c r="AM9" s="186"/>
    </row>
    <row r="10" spans="1:39" s="74" customFormat="1" x14ac:dyDescent="0.25">
      <c r="A10" s="82"/>
      <c r="B10" s="82"/>
      <c r="C10" s="83"/>
      <c r="D10" s="75"/>
      <c r="E10" s="75"/>
      <c r="F10" s="75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5"/>
      <c r="AM10" s="184"/>
    </row>
    <row r="11" spans="1:39" x14ac:dyDescent="0.25">
      <c r="A11" s="29" t="s">
        <v>719</v>
      </c>
      <c r="B11" s="142" t="s">
        <v>720</v>
      </c>
      <c r="C11" s="30" t="s">
        <v>721</v>
      </c>
      <c r="D11" s="20"/>
      <c r="E11" s="20"/>
      <c r="F11" s="20"/>
      <c r="G11" s="50">
        <v>9.5</v>
      </c>
      <c r="H11" s="50">
        <v>9.5</v>
      </c>
      <c r="I11" s="50">
        <v>9.5</v>
      </c>
      <c r="J11" s="50">
        <v>9.5</v>
      </c>
      <c r="K11" s="50">
        <v>9.5</v>
      </c>
      <c r="L11" s="50">
        <v>9.5</v>
      </c>
      <c r="M11" s="50">
        <v>9.5</v>
      </c>
      <c r="N11" s="50">
        <v>9.5</v>
      </c>
      <c r="O11" s="50">
        <v>9.5</v>
      </c>
      <c r="P11" s="50">
        <v>10.199999999999999</v>
      </c>
      <c r="Q11" s="50">
        <v>10.35</v>
      </c>
      <c r="R11" s="50">
        <v>10.35</v>
      </c>
      <c r="S11" s="50">
        <v>10.35</v>
      </c>
      <c r="T11" s="50">
        <v>10.35</v>
      </c>
      <c r="U11" s="50">
        <v>14.55</v>
      </c>
      <c r="V11" s="50">
        <v>14.55</v>
      </c>
      <c r="W11" s="50">
        <v>20.14</v>
      </c>
      <c r="X11" s="50">
        <v>20.14</v>
      </c>
      <c r="Y11" s="50">
        <v>20.14</v>
      </c>
      <c r="Z11" s="50">
        <v>20.14</v>
      </c>
      <c r="AA11" s="50">
        <v>20.14</v>
      </c>
      <c r="AB11" s="50">
        <v>20.14</v>
      </c>
      <c r="AC11" s="50">
        <v>21.33</v>
      </c>
      <c r="AD11" s="50">
        <v>21.33</v>
      </c>
      <c r="AE11" s="50">
        <v>21.33</v>
      </c>
      <c r="AF11" s="50">
        <v>21.33</v>
      </c>
      <c r="AG11" s="50">
        <v>21.33</v>
      </c>
      <c r="AH11" s="50">
        <v>21.33</v>
      </c>
      <c r="AI11" s="50">
        <v>22.52</v>
      </c>
      <c r="AJ11" s="50">
        <v>22.52</v>
      </c>
      <c r="AK11" s="50">
        <v>23.07</v>
      </c>
      <c r="AL11" s="176">
        <v>23.62</v>
      </c>
      <c r="AM11" s="186"/>
    </row>
    <row r="12" spans="1:39" s="74" customFormat="1" x14ac:dyDescent="0.25">
      <c r="A12" s="82"/>
      <c r="B12" s="82"/>
      <c r="C12" s="83"/>
      <c r="D12" s="75"/>
      <c r="E12" s="75"/>
      <c r="F12" s="75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5"/>
      <c r="AM12" s="184"/>
    </row>
    <row r="13" spans="1:39" x14ac:dyDescent="0.25">
      <c r="A13" s="29" t="s">
        <v>722</v>
      </c>
      <c r="B13" s="29" t="s">
        <v>723</v>
      </c>
      <c r="C13" s="30" t="s">
        <v>724</v>
      </c>
      <c r="D13" s="20"/>
      <c r="E13" s="21"/>
      <c r="F13" s="20"/>
      <c r="G13" s="50"/>
      <c r="H13" s="50"/>
      <c r="I13" s="50"/>
      <c r="J13" s="50"/>
      <c r="K13" s="50"/>
      <c r="L13" s="50"/>
      <c r="M13" s="50">
        <v>75</v>
      </c>
      <c r="N13" s="50">
        <v>77.72</v>
      </c>
      <c r="O13" s="50">
        <v>80.44</v>
      </c>
      <c r="P13" s="50">
        <v>83.16</v>
      </c>
      <c r="Q13" s="50">
        <v>85.88</v>
      </c>
      <c r="R13" s="50">
        <v>88.6</v>
      </c>
      <c r="S13" s="50">
        <v>91.32</v>
      </c>
      <c r="T13" s="50">
        <v>94.04</v>
      </c>
      <c r="U13" s="50">
        <v>96.76</v>
      </c>
      <c r="V13" s="50">
        <v>99.48</v>
      </c>
      <c r="W13" s="50">
        <v>102.2</v>
      </c>
      <c r="X13" s="50">
        <v>104.92</v>
      </c>
      <c r="Y13" s="50">
        <v>107.64</v>
      </c>
      <c r="Z13" s="50">
        <v>110.36</v>
      </c>
      <c r="AA13" s="50">
        <v>113.08</v>
      </c>
      <c r="AB13" s="50">
        <v>115.8</v>
      </c>
      <c r="AC13" s="50">
        <v>118.52</v>
      </c>
      <c r="AD13" s="50">
        <v>121.24</v>
      </c>
      <c r="AE13" s="50">
        <v>123.96</v>
      </c>
      <c r="AF13" s="50">
        <v>126.68</v>
      </c>
      <c r="AG13" s="50">
        <v>129.4</v>
      </c>
      <c r="AH13" s="50">
        <v>132.12</v>
      </c>
      <c r="AI13" s="50">
        <v>134.84</v>
      </c>
      <c r="AJ13" s="50">
        <v>137.56</v>
      </c>
      <c r="AK13" s="50">
        <v>140.28</v>
      </c>
      <c r="AL13" s="176">
        <v>143</v>
      </c>
      <c r="AM13" s="186"/>
    </row>
    <row r="14" spans="1:39" s="74" customFormat="1" x14ac:dyDescent="0.25">
      <c r="A14" s="82"/>
      <c r="B14" s="82"/>
      <c r="C14" s="83"/>
      <c r="D14" s="75"/>
      <c r="E14" s="75"/>
      <c r="F14" s="75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5"/>
      <c r="AM14" s="184"/>
    </row>
    <row r="15" spans="1:39" ht="46.5" customHeight="1" x14ac:dyDescent="0.25">
      <c r="A15" s="29" t="s">
        <v>725</v>
      </c>
      <c r="B15" s="29" t="s">
        <v>726</v>
      </c>
      <c r="C15" s="30" t="s">
        <v>727</v>
      </c>
      <c r="D15" s="20"/>
      <c r="E15" s="21"/>
      <c r="F15" s="20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50">
        <v>98</v>
      </c>
      <c r="AI15" s="50">
        <v>101</v>
      </c>
      <c r="AJ15" s="50">
        <v>104</v>
      </c>
      <c r="AK15" s="50">
        <v>107</v>
      </c>
      <c r="AL15" s="176">
        <v>111</v>
      </c>
      <c r="AM15" s="186"/>
    </row>
    <row r="16" spans="1:39" s="74" customFormat="1" x14ac:dyDescent="0.25">
      <c r="A16" s="82"/>
      <c r="B16" s="82"/>
      <c r="C16" s="83"/>
      <c r="D16" s="75"/>
      <c r="E16" s="75"/>
      <c r="F16" s="75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5"/>
      <c r="AM16" s="184"/>
    </row>
    <row r="17" spans="1:39" x14ac:dyDescent="0.25">
      <c r="A17" s="29" t="s">
        <v>728</v>
      </c>
      <c r="B17" s="29" t="s">
        <v>729</v>
      </c>
      <c r="C17" s="30" t="s">
        <v>730</v>
      </c>
      <c r="D17" s="20"/>
      <c r="E17" s="21"/>
      <c r="F17" s="20"/>
      <c r="G17" s="50">
        <v>10.445</v>
      </c>
      <c r="H17" s="50">
        <v>11.34</v>
      </c>
      <c r="I17" s="50">
        <v>11.34</v>
      </c>
      <c r="J17" s="50">
        <v>11.337</v>
      </c>
      <c r="K17" s="50">
        <v>11.337</v>
      </c>
      <c r="L17" s="50">
        <v>12.978999999999999</v>
      </c>
      <c r="M17" s="50">
        <v>14.3</v>
      </c>
      <c r="N17" s="50">
        <v>15.621</v>
      </c>
      <c r="O17" s="50">
        <v>17.664999999999999</v>
      </c>
      <c r="P17" s="50">
        <v>25.242000000000001</v>
      </c>
      <c r="Q17" s="50">
        <v>37.61</v>
      </c>
      <c r="R17" s="50">
        <v>43.2</v>
      </c>
      <c r="S17" s="50">
        <v>50.095999999999997</v>
      </c>
      <c r="T17" s="50">
        <v>51.246000000000002</v>
      </c>
      <c r="U17" s="50">
        <v>53.094999999999999</v>
      </c>
      <c r="V17" s="50">
        <v>54.186999999999998</v>
      </c>
      <c r="W17" s="50">
        <v>56.104999999999997</v>
      </c>
      <c r="X17" s="50">
        <v>59.06</v>
      </c>
      <c r="Y17" s="50">
        <v>63.67</v>
      </c>
      <c r="Z17" s="50">
        <v>63.67</v>
      </c>
      <c r="AA17" s="50">
        <v>63.67</v>
      </c>
      <c r="AB17" s="50">
        <v>63.67</v>
      </c>
      <c r="AC17" s="50">
        <v>63.67</v>
      </c>
      <c r="AD17" s="50">
        <v>63.67</v>
      </c>
      <c r="AE17" s="50">
        <v>63.67</v>
      </c>
      <c r="AF17" s="50">
        <v>63.67</v>
      </c>
      <c r="AG17" s="50">
        <v>63.67</v>
      </c>
      <c r="AH17" s="50">
        <v>63.67</v>
      </c>
      <c r="AI17" s="50">
        <v>63.673999999999999</v>
      </c>
      <c r="AJ17" s="50">
        <v>63.673999999999999</v>
      </c>
      <c r="AK17" s="50">
        <v>64.099999999999994</v>
      </c>
      <c r="AL17" s="176">
        <v>64.239999999999995</v>
      </c>
      <c r="AM17" s="186"/>
    </row>
    <row r="18" spans="1:39" s="74" customFormat="1" x14ac:dyDescent="0.25">
      <c r="A18" s="82"/>
      <c r="B18" s="82"/>
      <c r="C18" s="83"/>
      <c r="D18" s="75"/>
      <c r="E18" s="75"/>
      <c r="F18" s="75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5"/>
      <c r="AM18" s="184"/>
    </row>
    <row r="19" spans="1:39" x14ac:dyDescent="0.25">
      <c r="A19" s="29" t="s">
        <v>731</v>
      </c>
      <c r="B19" s="29" t="s">
        <v>732</v>
      </c>
      <c r="C19" s="30" t="s">
        <v>733</v>
      </c>
      <c r="D19" s="20"/>
      <c r="E19" s="20"/>
      <c r="F19" s="20"/>
      <c r="G19" s="194">
        <v>40</v>
      </c>
      <c r="H19" s="194">
        <v>40</v>
      </c>
      <c r="I19" s="194">
        <v>40</v>
      </c>
      <c r="J19" s="194">
        <v>40</v>
      </c>
      <c r="K19" s="194">
        <v>40</v>
      </c>
      <c r="L19" s="194">
        <v>40</v>
      </c>
      <c r="M19" s="194">
        <v>40</v>
      </c>
      <c r="N19" s="194">
        <v>40</v>
      </c>
      <c r="O19" s="194">
        <v>40</v>
      </c>
      <c r="P19" s="194">
        <v>40</v>
      </c>
      <c r="Q19" s="194">
        <v>40</v>
      </c>
      <c r="R19" s="194">
        <v>40</v>
      </c>
      <c r="S19" s="194">
        <v>40</v>
      </c>
      <c r="T19" s="194">
        <v>40</v>
      </c>
      <c r="U19" s="194">
        <v>40</v>
      </c>
      <c r="V19" s="194">
        <v>40</v>
      </c>
      <c r="W19" s="194">
        <v>40</v>
      </c>
      <c r="X19" s="194">
        <v>40</v>
      </c>
      <c r="Y19" s="194">
        <v>40</v>
      </c>
      <c r="Z19" s="194">
        <v>40</v>
      </c>
      <c r="AA19" s="194">
        <v>40</v>
      </c>
      <c r="AB19" s="194">
        <v>40</v>
      </c>
      <c r="AC19" s="194">
        <v>40</v>
      </c>
      <c r="AD19" s="194">
        <v>40</v>
      </c>
      <c r="AE19" s="50">
        <v>48.98</v>
      </c>
      <c r="AF19" s="50">
        <v>48.98</v>
      </c>
      <c r="AG19" s="50">
        <v>48.98</v>
      </c>
      <c r="AH19" s="50">
        <v>60.014000000000003</v>
      </c>
      <c r="AI19" s="50">
        <v>60.014000000000003</v>
      </c>
      <c r="AJ19" s="50">
        <v>60.014000000000003</v>
      </c>
      <c r="AK19" s="50">
        <v>61.35</v>
      </c>
      <c r="AL19" s="176">
        <v>62.362000000000002</v>
      </c>
      <c r="AM19" s="186"/>
    </row>
    <row r="20" spans="1:39" s="74" customFormat="1" x14ac:dyDescent="0.25">
      <c r="A20" s="82"/>
      <c r="B20" s="82"/>
      <c r="C20" s="83"/>
      <c r="D20" s="75"/>
      <c r="E20" s="75"/>
      <c r="F20" s="75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5"/>
      <c r="AM20" s="184"/>
    </row>
    <row r="21" spans="1:39" x14ac:dyDescent="0.25">
      <c r="A21" s="27" t="s">
        <v>734</v>
      </c>
      <c r="B21" s="34" t="s">
        <v>735</v>
      </c>
      <c r="C21" s="28" t="s">
        <v>736</v>
      </c>
      <c r="D21" s="19"/>
      <c r="E21" s="19"/>
      <c r="F21" s="19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9"/>
      <c r="AM21" s="186"/>
    </row>
    <row r="22" spans="1:39" s="74" customFormat="1" x14ac:dyDescent="0.25">
      <c r="A22" s="82"/>
      <c r="B22" s="82"/>
      <c r="C22" s="83"/>
      <c r="D22" s="75"/>
      <c r="E22" s="75"/>
      <c r="F22" s="75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5"/>
      <c r="AM22" s="184"/>
    </row>
    <row r="23" spans="1:39" x14ac:dyDescent="0.25">
      <c r="A23" s="27" t="s">
        <v>737</v>
      </c>
      <c r="B23" s="34" t="s">
        <v>738</v>
      </c>
      <c r="C23" s="28" t="s">
        <v>739</v>
      </c>
      <c r="D23" s="19"/>
      <c r="E23" s="19"/>
      <c r="F23" s="19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9"/>
      <c r="AM23" s="186"/>
    </row>
    <row r="24" spans="1:39" s="74" customFormat="1" x14ac:dyDescent="0.25">
      <c r="A24" s="82"/>
      <c r="B24" s="82"/>
      <c r="C24" s="83"/>
      <c r="D24" s="75"/>
      <c r="E24" s="75"/>
      <c r="F24" s="75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5"/>
      <c r="AM24" s="184"/>
    </row>
    <row r="25" spans="1:39" x14ac:dyDescent="0.25">
      <c r="A25" s="29" t="s">
        <v>740</v>
      </c>
      <c r="B25" s="29" t="s">
        <v>741</v>
      </c>
      <c r="C25" s="30" t="s">
        <v>742</v>
      </c>
      <c r="D25" s="20"/>
      <c r="E25" s="21"/>
      <c r="F25" s="20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249">
        <v>22.19</v>
      </c>
      <c r="AG25" s="249">
        <v>24.48</v>
      </c>
      <c r="AH25" s="249">
        <v>24.48</v>
      </c>
      <c r="AI25" s="249">
        <v>24.48</v>
      </c>
      <c r="AJ25" s="249">
        <v>25.11</v>
      </c>
      <c r="AK25" s="249">
        <v>25.59</v>
      </c>
      <c r="AL25" s="250">
        <v>25.59</v>
      </c>
      <c r="AM25" s="186"/>
    </row>
    <row r="26" spans="1:39" s="74" customFormat="1" x14ac:dyDescent="0.25">
      <c r="A26" s="82"/>
      <c r="B26" s="82"/>
      <c r="C26" s="83"/>
      <c r="D26" s="75"/>
      <c r="E26" s="75"/>
      <c r="F26" s="75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5"/>
      <c r="AM26" s="184"/>
    </row>
    <row r="27" spans="1:39" x14ac:dyDescent="0.25">
      <c r="A27" s="27" t="s">
        <v>743</v>
      </c>
      <c r="B27" s="34" t="s">
        <v>744</v>
      </c>
      <c r="C27" s="28" t="s">
        <v>745</v>
      </c>
      <c r="D27" s="19"/>
      <c r="E27" s="19"/>
      <c r="F27" s="19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9"/>
      <c r="AM27" s="186"/>
    </row>
    <row r="28" spans="1:39" s="74" customFormat="1" x14ac:dyDescent="0.25">
      <c r="A28" s="82"/>
      <c r="B28" s="82"/>
      <c r="C28" s="83"/>
      <c r="D28" s="75"/>
      <c r="E28" s="75"/>
      <c r="F28" s="75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5"/>
      <c r="AM28" s="184"/>
    </row>
    <row r="29" spans="1:39" x14ac:dyDescent="0.25">
      <c r="A29" s="29" t="s">
        <v>746</v>
      </c>
      <c r="B29" s="29" t="s">
        <v>747</v>
      </c>
      <c r="C29" s="30" t="s">
        <v>748</v>
      </c>
      <c r="D29" s="20"/>
      <c r="E29" s="20"/>
      <c r="F29" s="20"/>
      <c r="G29" s="50">
        <v>4.6070000000000002</v>
      </c>
      <c r="H29" s="50">
        <v>4.6070000000000002</v>
      </c>
      <c r="I29" s="50">
        <v>4.6070000000000002</v>
      </c>
      <c r="J29" s="50">
        <v>4.6070000000000002</v>
      </c>
      <c r="K29" s="50">
        <v>4.6070000000000002</v>
      </c>
      <c r="L29" s="50">
        <v>4.6070000000000002</v>
      </c>
      <c r="M29" s="50">
        <v>5.3680000000000003</v>
      </c>
      <c r="N29" s="50">
        <v>5.3680000000000003</v>
      </c>
      <c r="O29" s="50">
        <v>5.3680000000000003</v>
      </c>
      <c r="P29" s="50">
        <v>6.3170000000000002</v>
      </c>
      <c r="Q29" s="50">
        <v>7.2009999999999996</v>
      </c>
      <c r="R29" s="50">
        <v>8.8290000000000006</v>
      </c>
      <c r="S29" s="50">
        <v>10.423999999999999</v>
      </c>
      <c r="T29" s="50">
        <v>13.183999999999999</v>
      </c>
      <c r="U29" s="50">
        <v>15.326000000000001</v>
      </c>
      <c r="V29" s="50">
        <v>36.735999999999997</v>
      </c>
      <c r="W29" s="50">
        <v>38.512</v>
      </c>
      <c r="X29" s="50">
        <v>38.904000000000003</v>
      </c>
      <c r="Y29" s="50">
        <v>40.151000000000003</v>
      </c>
      <c r="Z29" s="50">
        <v>41.558999999999997</v>
      </c>
      <c r="AA29" s="50">
        <v>41.862000000000002</v>
      </c>
      <c r="AB29" s="50">
        <v>45.112000000000002</v>
      </c>
      <c r="AC29" s="50">
        <v>45.646999999999998</v>
      </c>
      <c r="AD29" s="50">
        <v>45.77</v>
      </c>
      <c r="AE29" s="50">
        <v>45.97</v>
      </c>
      <c r="AF29" s="50">
        <v>47.319000000000003</v>
      </c>
      <c r="AG29" s="50">
        <v>47.529000000000003</v>
      </c>
      <c r="AH29" s="50">
        <v>47.896999999999998</v>
      </c>
      <c r="AI29" s="50">
        <v>48.234999999999999</v>
      </c>
      <c r="AJ29" s="50">
        <v>49.151000000000003</v>
      </c>
      <c r="AK29" s="50">
        <v>49.462000000000003</v>
      </c>
      <c r="AL29" s="176">
        <v>50.347999999999999</v>
      </c>
      <c r="AM29" s="186"/>
    </row>
    <row r="30" spans="1:39" s="74" customFormat="1" x14ac:dyDescent="0.25">
      <c r="A30" s="82"/>
      <c r="B30" s="82"/>
      <c r="C30" s="83"/>
      <c r="D30" s="75"/>
      <c r="E30" s="75"/>
      <c r="F30" s="75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5"/>
      <c r="AM30" s="184"/>
    </row>
    <row r="31" spans="1:39" x14ac:dyDescent="0.25">
      <c r="A31" s="29" t="s">
        <v>749</v>
      </c>
      <c r="B31" s="29" t="s">
        <v>750</v>
      </c>
      <c r="C31" s="30" t="s">
        <v>751</v>
      </c>
      <c r="D31" s="20"/>
      <c r="E31" s="20"/>
      <c r="F31" s="20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50">
        <v>14.8</v>
      </c>
      <c r="AK31" s="50">
        <v>14.8</v>
      </c>
      <c r="AL31" s="176">
        <v>15.5</v>
      </c>
      <c r="AM31" s="186"/>
    </row>
    <row r="32" spans="1:39" s="74" customFormat="1" x14ac:dyDescent="0.25">
      <c r="A32" s="82"/>
      <c r="B32" s="82"/>
      <c r="C32" s="83"/>
      <c r="D32" s="75"/>
      <c r="E32" s="75"/>
      <c r="F32" s="75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5"/>
      <c r="AM32" s="184"/>
    </row>
    <row r="33" spans="1:39" x14ac:dyDescent="0.25">
      <c r="A33" s="29" t="s">
        <v>752</v>
      </c>
      <c r="B33" s="29" t="s">
        <v>753</v>
      </c>
      <c r="C33" s="30" t="s">
        <v>754</v>
      </c>
      <c r="D33" s="20"/>
      <c r="E33" s="21"/>
      <c r="F33" s="20"/>
      <c r="G33" s="50">
        <v>30</v>
      </c>
      <c r="H33" s="50">
        <v>30</v>
      </c>
      <c r="I33" s="50">
        <v>30</v>
      </c>
      <c r="J33" s="50">
        <v>30</v>
      </c>
      <c r="K33" s="50">
        <v>30</v>
      </c>
      <c r="L33" s="50">
        <v>31.5</v>
      </c>
      <c r="M33" s="50">
        <v>31.75</v>
      </c>
      <c r="N33" s="50">
        <v>32</v>
      </c>
      <c r="O33" s="50">
        <v>32.5</v>
      </c>
      <c r="P33" s="50">
        <v>33</v>
      </c>
      <c r="Q33" s="50">
        <v>33.75</v>
      </c>
      <c r="R33" s="50">
        <v>34</v>
      </c>
      <c r="S33" s="50">
        <v>35</v>
      </c>
      <c r="T33" s="50">
        <v>34.5</v>
      </c>
      <c r="U33" s="50">
        <v>34.5</v>
      </c>
      <c r="V33" s="50">
        <v>34.75</v>
      </c>
      <c r="W33" s="50">
        <v>35</v>
      </c>
      <c r="X33" s="50">
        <v>35</v>
      </c>
      <c r="Y33" s="50">
        <v>35.26</v>
      </c>
      <c r="Z33" s="50">
        <v>35.26</v>
      </c>
      <c r="AA33" s="50">
        <v>35.26</v>
      </c>
      <c r="AB33" s="50">
        <f>AC33-AA36-AA37</f>
        <v>35.72</v>
      </c>
      <c r="AC33" s="50">
        <v>35.72</v>
      </c>
      <c r="AD33" s="50">
        <v>35.72</v>
      </c>
      <c r="AE33" s="50">
        <v>35.72</v>
      </c>
      <c r="AF33" s="50">
        <v>35.72</v>
      </c>
      <c r="AG33" s="50">
        <v>35.72</v>
      </c>
      <c r="AH33" s="50">
        <v>40.61</v>
      </c>
      <c r="AI33" s="50">
        <v>40.61</v>
      </c>
      <c r="AJ33" s="50">
        <v>40.61</v>
      </c>
      <c r="AK33" s="50">
        <v>40.61</v>
      </c>
      <c r="AL33" s="176">
        <v>41.18</v>
      </c>
      <c r="AM33" s="186"/>
    </row>
    <row r="34" spans="1:39" s="74" customFormat="1" x14ac:dyDescent="0.25">
      <c r="A34" s="82"/>
      <c r="B34" s="82"/>
      <c r="C34" s="83"/>
      <c r="D34" s="75"/>
      <c r="E34" s="75"/>
      <c r="F34" s="75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  <c r="AL34" s="185"/>
      <c r="AM34" s="184"/>
    </row>
    <row r="35" spans="1:39" x14ac:dyDescent="0.25">
      <c r="A35" s="29" t="s">
        <v>755</v>
      </c>
      <c r="B35" s="29" t="s">
        <v>756</v>
      </c>
      <c r="C35" s="30" t="s">
        <v>757</v>
      </c>
      <c r="D35" s="20"/>
      <c r="E35" s="21"/>
      <c r="F35" s="20"/>
      <c r="G35" s="187"/>
      <c r="H35" s="187"/>
      <c r="I35" s="187"/>
      <c r="J35" s="187"/>
      <c r="K35" s="187"/>
      <c r="L35" s="187"/>
      <c r="M35" s="50">
        <v>37.35</v>
      </c>
      <c r="N35" s="50">
        <v>37.35</v>
      </c>
      <c r="O35" s="50">
        <v>37.35</v>
      </c>
      <c r="P35" s="50">
        <v>37.691279999999999</v>
      </c>
      <c r="Q35" s="50">
        <v>38.321289999999998</v>
      </c>
      <c r="R35" s="50">
        <v>38.393419999999999</v>
      </c>
      <c r="S35" s="50">
        <v>38.465499999999999</v>
      </c>
      <c r="T35" s="50">
        <v>38.516840000000002</v>
      </c>
      <c r="U35" s="50">
        <v>38.581119999999999</v>
      </c>
      <c r="V35" s="50">
        <v>38.783679999999997</v>
      </c>
      <c r="W35" s="50">
        <v>38.85398</v>
      </c>
      <c r="X35" s="50">
        <v>39.085239999999999</v>
      </c>
      <c r="Y35" s="50">
        <v>39.661470000000001</v>
      </c>
      <c r="Z35" s="50">
        <v>39.929299999999998</v>
      </c>
      <c r="AA35" s="50">
        <v>40.044449999999998</v>
      </c>
      <c r="AB35" s="50">
        <v>40.117930000000001</v>
      </c>
      <c r="AC35" s="50">
        <v>40.23509</v>
      </c>
      <c r="AD35" s="50">
        <v>40.290149999999997</v>
      </c>
      <c r="AE35" s="50">
        <v>40.383579999999995</v>
      </c>
      <c r="AF35" s="50">
        <v>40.919309999999996</v>
      </c>
      <c r="AG35" s="50">
        <v>40.919309999999996</v>
      </c>
      <c r="AH35" s="50">
        <v>41.098639999999996</v>
      </c>
      <c r="AI35" s="50">
        <v>41.360859999999995</v>
      </c>
      <c r="AJ35" s="50">
        <v>41.643739999999994</v>
      </c>
      <c r="AK35" s="50">
        <v>41.643739999999994</v>
      </c>
      <c r="AL35" s="176">
        <v>41.930589999999995</v>
      </c>
      <c r="AM35" s="186"/>
    </row>
    <row r="36" spans="1:39" s="74" customFormat="1" x14ac:dyDescent="0.25">
      <c r="A36" s="82"/>
      <c r="B36" s="82"/>
      <c r="C36" s="83"/>
      <c r="D36" s="75"/>
      <c r="E36" s="75"/>
      <c r="F36" s="75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5"/>
      <c r="AM36" s="184"/>
    </row>
    <row r="37" spans="1:39" x14ac:dyDescent="0.25">
      <c r="A37" s="27" t="s">
        <v>758</v>
      </c>
      <c r="B37" s="34" t="s">
        <v>759</v>
      </c>
      <c r="C37" s="28" t="s">
        <v>760</v>
      </c>
      <c r="D37" s="19"/>
      <c r="E37" s="19"/>
      <c r="F37" s="19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9"/>
      <c r="AM37" s="186"/>
    </row>
    <row r="38" spans="1:39" x14ac:dyDescent="0.25">
      <c r="A38" s="27"/>
      <c r="B38" s="27"/>
      <c r="C38" s="28"/>
      <c r="D38" s="19"/>
      <c r="E38" s="19"/>
      <c r="F38" s="19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9"/>
      <c r="AM38" s="186"/>
    </row>
    <row r="39" spans="1:39" x14ac:dyDescent="0.25">
      <c r="A39" s="29" t="s">
        <v>761</v>
      </c>
      <c r="B39" s="29" t="s">
        <v>762</v>
      </c>
      <c r="C39" s="30" t="s">
        <v>763</v>
      </c>
      <c r="D39" s="20"/>
      <c r="E39" s="20"/>
      <c r="F39" s="20"/>
      <c r="G39" s="193">
        <v>20.6</v>
      </c>
      <c r="H39" s="193">
        <v>20.6</v>
      </c>
      <c r="I39" s="193">
        <v>20.6</v>
      </c>
      <c r="J39" s="193">
        <v>20.6</v>
      </c>
      <c r="K39" s="193">
        <v>20.6</v>
      </c>
      <c r="L39" s="193">
        <v>20.6</v>
      </c>
      <c r="M39" s="193">
        <v>21.6</v>
      </c>
      <c r="N39" s="193">
        <v>21.6</v>
      </c>
      <c r="O39" s="193">
        <v>21.6</v>
      </c>
      <c r="P39" s="193">
        <v>21.6</v>
      </c>
      <c r="Q39" s="193">
        <v>21.6</v>
      </c>
      <c r="R39" s="193">
        <v>21.6</v>
      </c>
      <c r="S39" s="193">
        <v>21.6</v>
      </c>
      <c r="T39" s="193">
        <v>21.6</v>
      </c>
      <c r="U39" s="193">
        <v>21.6</v>
      </c>
      <c r="V39" s="193">
        <v>21.6</v>
      </c>
      <c r="W39" s="193">
        <v>21.6</v>
      </c>
      <c r="X39" s="193">
        <v>21.6</v>
      </c>
      <c r="Y39" s="193">
        <v>21.6</v>
      </c>
      <c r="Z39" s="193">
        <v>21.6</v>
      </c>
      <c r="AA39" s="193">
        <v>21.7</v>
      </c>
      <c r="AB39" s="193">
        <v>21.7</v>
      </c>
      <c r="AC39" s="193">
        <v>21.7</v>
      </c>
      <c r="AD39" s="193">
        <v>21.7</v>
      </c>
      <c r="AE39" s="193">
        <v>21.7</v>
      </c>
      <c r="AF39" s="193">
        <v>21.8</v>
      </c>
      <c r="AG39" s="193">
        <v>21.8</v>
      </c>
      <c r="AH39" s="193">
        <v>21.8</v>
      </c>
      <c r="AI39" s="193">
        <v>22.2</v>
      </c>
      <c r="AJ39" s="193">
        <v>22.2</v>
      </c>
      <c r="AK39" s="193">
        <v>22.2</v>
      </c>
      <c r="AL39" s="192">
        <v>22.2</v>
      </c>
      <c r="AM39" s="186"/>
    </row>
    <row r="40" spans="1:39" s="74" customFormat="1" x14ac:dyDescent="0.25">
      <c r="A40" s="82"/>
      <c r="B40" s="82"/>
      <c r="C40" s="83"/>
      <c r="D40" s="75"/>
      <c r="E40" s="75"/>
      <c r="F40" s="75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  <c r="AL40" s="185"/>
      <c r="AM40" s="184"/>
    </row>
    <row r="41" spans="1:39" x14ac:dyDescent="0.25">
      <c r="A41" s="29" t="s">
        <v>764</v>
      </c>
      <c r="B41" s="29" t="s">
        <v>765</v>
      </c>
      <c r="C41" s="30" t="s">
        <v>766</v>
      </c>
      <c r="D41" s="20"/>
      <c r="E41" s="21"/>
      <c r="F41" s="20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50">
        <v>17</v>
      </c>
      <c r="Z41" s="50">
        <v>17</v>
      </c>
      <c r="AA41" s="50">
        <v>18</v>
      </c>
      <c r="AB41" s="50">
        <v>18</v>
      </c>
      <c r="AC41" s="50">
        <v>19</v>
      </c>
      <c r="AD41" s="50">
        <v>19</v>
      </c>
      <c r="AE41" s="50">
        <v>20</v>
      </c>
      <c r="AF41" s="50">
        <v>21</v>
      </c>
      <c r="AG41" s="50">
        <v>21</v>
      </c>
      <c r="AH41" s="50">
        <v>21</v>
      </c>
      <c r="AI41" s="50">
        <v>21</v>
      </c>
      <c r="AJ41" s="50">
        <v>22</v>
      </c>
      <c r="AK41" s="50">
        <v>25</v>
      </c>
      <c r="AL41" s="176">
        <v>29</v>
      </c>
      <c r="AM41" s="186"/>
    </row>
    <row r="42" spans="1:39" s="74" customFormat="1" x14ac:dyDescent="0.25">
      <c r="A42" s="82"/>
      <c r="B42" s="82"/>
      <c r="C42" s="83"/>
      <c r="D42" s="75"/>
      <c r="E42" s="75"/>
      <c r="F42" s="75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5"/>
      <c r="AM42" s="184"/>
    </row>
    <row r="43" spans="1:39" x14ac:dyDescent="0.25">
      <c r="A43" s="29" t="s">
        <v>767</v>
      </c>
      <c r="B43" s="29" t="s">
        <v>1811</v>
      </c>
      <c r="C43" s="30" t="s">
        <v>768</v>
      </c>
      <c r="D43" s="20"/>
      <c r="E43" s="20"/>
      <c r="F43" s="20"/>
      <c r="G43" s="187"/>
      <c r="H43" s="187"/>
      <c r="I43" s="187"/>
      <c r="J43" s="187"/>
      <c r="K43" s="187"/>
      <c r="L43" s="187"/>
      <c r="M43" s="50">
        <v>14.19</v>
      </c>
      <c r="N43" s="50">
        <v>14.19</v>
      </c>
      <c r="O43" s="50">
        <v>14.19</v>
      </c>
      <c r="P43" s="50">
        <v>14.19</v>
      </c>
      <c r="Q43" s="50">
        <v>14.19</v>
      </c>
      <c r="R43" s="50">
        <v>14.19</v>
      </c>
      <c r="S43" s="50">
        <v>14.19</v>
      </c>
      <c r="T43" s="50">
        <v>14.19</v>
      </c>
      <c r="U43" s="187"/>
      <c r="V43" s="187"/>
      <c r="W43" s="187"/>
      <c r="X43" s="187"/>
      <c r="Y43" s="187"/>
      <c r="Z43" s="187"/>
      <c r="AA43" s="187"/>
      <c r="AB43" s="187"/>
      <c r="AC43" s="50">
        <v>21.43</v>
      </c>
      <c r="AD43" s="50">
        <v>21.43</v>
      </c>
      <c r="AE43" s="50">
        <v>21.43</v>
      </c>
      <c r="AF43" s="50">
        <v>22.57</v>
      </c>
      <c r="AG43" s="50">
        <v>22.567</v>
      </c>
      <c r="AH43" s="187"/>
      <c r="AI43" s="187"/>
      <c r="AJ43" s="187"/>
      <c r="AK43" s="50">
        <v>26.94</v>
      </c>
      <c r="AL43" s="251"/>
      <c r="AM43" s="186"/>
    </row>
    <row r="44" spans="1:39" s="74" customFormat="1" x14ac:dyDescent="0.25">
      <c r="A44" s="82"/>
      <c r="B44" s="82"/>
      <c r="C44" s="83"/>
      <c r="D44" s="75"/>
      <c r="E44" s="75"/>
      <c r="F44" s="75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5"/>
      <c r="AM44" s="184"/>
    </row>
    <row r="45" spans="1:39" x14ac:dyDescent="0.25">
      <c r="A45" s="29" t="s">
        <v>769</v>
      </c>
      <c r="B45" s="142" t="s">
        <v>770</v>
      </c>
      <c r="C45" s="30" t="s">
        <v>771</v>
      </c>
      <c r="D45" s="20"/>
      <c r="E45" s="21"/>
      <c r="F45" s="161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92">
        <v>45.557000000000002</v>
      </c>
      <c r="AM45" s="186"/>
    </row>
    <row r="46" spans="1:39" s="74" customFormat="1" x14ac:dyDescent="0.25">
      <c r="A46" s="82"/>
      <c r="B46" s="82"/>
      <c r="C46" s="83"/>
      <c r="D46" s="75"/>
      <c r="E46" s="75"/>
      <c r="F46" s="75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5"/>
      <c r="AM46" s="184"/>
    </row>
    <row r="47" spans="1:39" x14ac:dyDescent="0.25">
      <c r="A47" s="29" t="s">
        <v>772</v>
      </c>
      <c r="B47" s="142" t="s">
        <v>773</v>
      </c>
      <c r="C47" s="30" t="s">
        <v>774</v>
      </c>
      <c r="D47" s="20"/>
      <c r="E47" s="20"/>
      <c r="F47" s="20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92">
        <v>64.661000000000001</v>
      </c>
      <c r="AM47" s="186"/>
    </row>
    <row r="48" spans="1:39" s="74" customFormat="1" x14ac:dyDescent="0.25">
      <c r="A48" s="82"/>
      <c r="B48" s="82"/>
      <c r="C48" s="83"/>
      <c r="D48" s="75"/>
      <c r="E48" s="75"/>
      <c r="F48" s="75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  <c r="AK48" s="184"/>
      <c r="AL48" s="185"/>
      <c r="AM48" s="184"/>
    </row>
    <row r="49" spans="1:39" x14ac:dyDescent="0.25">
      <c r="A49" s="29" t="s">
        <v>775</v>
      </c>
      <c r="B49" s="29" t="s">
        <v>776</v>
      </c>
      <c r="C49" s="30" t="s">
        <v>777</v>
      </c>
      <c r="D49" s="20"/>
      <c r="E49" s="21"/>
      <c r="F49" s="20"/>
      <c r="G49" s="187"/>
      <c r="H49" s="187"/>
      <c r="I49" s="187"/>
      <c r="J49" s="187"/>
      <c r="K49" s="187"/>
      <c r="L49" s="187"/>
      <c r="M49" s="187"/>
      <c r="N49" s="50">
        <v>61.14</v>
      </c>
      <c r="O49" s="50">
        <v>61.14</v>
      </c>
      <c r="P49" s="50">
        <v>61.14</v>
      </c>
      <c r="Q49" s="50">
        <v>61.14</v>
      </c>
      <c r="R49" s="50">
        <v>61.14</v>
      </c>
      <c r="S49" s="50">
        <v>61.14</v>
      </c>
      <c r="T49" s="50">
        <v>61.14</v>
      </c>
      <c r="U49" s="50">
        <v>61.14</v>
      </c>
      <c r="V49" s="50">
        <v>61.14</v>
      </c>
      <c r="W49" s="50">
        <v>61.14</v>
      </c>
      <c r="X49" s="50">
        <v>61.88</v>
      </c>
      <c r="Y49" s="50">
        <v>62.63</v>
      </c>
      <c r="Z49" s="50">
        <v>63.79</v>
      </c>
      <c r="AA49" s="50">
        <v>64.31</v>
      </c>
      <c r="AB49" s="50">
        <v>61.58</v>
      </c>
      <c r="AC49" s="50">
        <v>100.4</v>
      </c>
      <c r="AD49" s="50">
        <v>100.66</v>
      </c>
      <c r="AE49" s="50">
        <v>100.85</v>
      </c>
      <c r="AF49" s="50">
        <v>101.38</v>
      </c>
      <c r="AG49" s="50">
        <v>101.38</v>
      </c>
      <c r="AH49" s="50">
        <v>101.89</v>
      </c>
      <c r="AI49" s="50">
        <v>102.27</v>
      </c>
      <c r="AJ49" s="50">
        <v>102.27</v>
      </c>
      <c r="AK49" s="50">
        <v>102.49</v>
      </c>
      <c r="AL49" s="176">
        <v>102.49</v>
      </c>
      <c r="AM49" s="252"/>
    </row>
    <row r="50" spans="1:39" s="74" customFormat="1" x14ac:dyDescent="0.25">
      <c r="A50" s="82"/>
      <c r="B50" s="82"/>
      <c r="C50" s="83"/>
      <c r="D50" s="75"/>
      <c r="E50" s="75"/>
      <c r="F50" s="75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  <c r="AL50" s="185"/>
      <c r="AM50" s="184"/>
    </row>
    <row r="51" spans="1:39" x14ac:dyDescent="0.25">
      <c r="A51" s="29" t="s">
        <v>778</v>
      </c>
      <c r="B51" s="29" t="s">
        <v>779</v>
      </c>
      <c r="C51" s="30" t="s">
        <v>780</v>
      </c>
      <c r="D51" s="20"/>
      <c r="E51" s="20"/>
      <c r="F51" s="20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50">
        <v>13</v>
      </c>
      <c r="T51" s="50">
        <v>13.7</v>
      </c>
      <c r="U51" s="50">
        <v>14.9</v>
      </c>
      <c r="V51" s="50">
        <v>16</v>
      </c>
      <c r="W51" s="50">
        <v>17.899999999999999</v>
      </c>
      <c r="X51" s="50">
        <v>19.2</v>
      </c>
      <c r="Y51" s="50">
        <v>20</v>
      </c>
      <c r="Z51" s="50">
        <v>21.4</v>
      </c>
      <c r="AA51" s="50">
        <v>22.7</v>
      </c>
      <c r="AB51" s="50">
        <v>24.2</v>
      </c>
      <c r="AC51" s="50">
        <v>25.6</v>
      </c>
      <c r="AD51" s="50">
        <v>27.1</v>
      </c>
      <c r="AE51" s="50">
        <v>28</v>
      </c>
      <c r="AF51" s="50">
        <v>29.3</v>
      </c>
      <c r="AG51" s="50">
        <v>30.6</v>
      </c>
      <c r="AH51" s="50">
        <v>31.9</v>
      </c>
      <c r="AI51" s="50">
        <v>33.200000000000003</v>
      </c>
      <c r="AJ51" s="50">
        <v>34.700000000000003</v>
      </c>
      <c r="AK51" s="50">
        <v>34.700000000000003</v>
      </c>
      <c r="AL51" s="176">
        <v>36</v>
      </c>
      <c r="AM51" s="186"/>
    </row>
    <row r="52" spans="1:39" s="74" customFormat="1" x14ac:dyDescent="0.25">
      <c r="A52" s="82"/>
      <c r="B52" s="82"/>
      <c r="C52" s="83"/>
      <c r="D52" s="75"/>
      <c r="E52" s="75"/>
      <c r="F52" s="75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5"/>
      <c r="AM52" s="184"/>
    </row>
    <row r="53" spans="1:39" x14ac:dyDescent="0.25">
      <c r="A53" s="29" t="s">
        <v>781</v>
      </c>
      <c r="B53" s="29" t="s">
        <v>782</v>
      </c>
      <c r="C53" s="30" t="s">
        <v>783</v>
      </c>
      <c r="D53" s="20"/>
      <c r="E53" s="20"/>
      <c r="F53" s="20"/>
      <c r="G53" s="193">
        <v>4.63</v>
      </c>
      <c r="H53" s="193">
        <v>4.63</v>
      </c>
      <c r="I53" s="193">
        <v>4.63</v>
      </c>
      <c r="J53" s="193">
        <v>4.63</v>
      </c>
      <c r="K53" s="193">
        <v>4.63</v>
      </c>
      <c r="L53" s="193">
        <v>4.63</v>
      </c>
      <c r="M53" s="193">
        <v>5.81</v>
      </c>
      <c r="N53" s="193">
        <v>5.81</v>
      </c>
      <c r="O53" s="193">
        <v>5.81</v>
      </c>
      <c r="P53" s="193">
        <v>5.81</v>
      </c>
      <c r="Q53" s="193">
        <v>5.81</v>
      </c>
      <c r="R53" s="193">
        <v>5.81</v>
      </c>
      <c r="S53" s="193">
        <v>5.81</v>
      </c>
      <c r="T53" s="193">
        <v>5.81</v>
      </c>
      <c r="U53" s="193">
        <v>5.81</v>
      </c>
      <c r="V53" s="193">
        <v>5.81</v>
      </c>
      <c r="W53" s="193">
        <v>8.11</v>
      </c>
      <c r="X53" s="193">
        <v>8.11</v>
      </c>
      <c r="Y53" s="193">
        <v>8.11</v>
      </c>
      <c r="Z53" s="193">
        <v>8.81</v>
      </c>
      <c r="AA53" s="193">
        <v>8.81</v>
      </c>
      <c r="AB53" s="193">
        <v>8.81</v>
      </c>
      <c r="AC53" s="193">
        <v>8.81</v>
      </c>
      <c r="AD53" s="193">
        <v>8.81</v>
      </c>
      <c r="AE53" s="193">
        <v>8.81</v>
      </c>
      <c r="AF53" s="193">
        <v>8.81</v>
      </c>
      <c r="AG53" s="193">
        <v>8.81</v>
      </c>
      <c r="AH53" s="193">
        <v>10.47</v>
      </c>
      <c r="AI53" s="193">
        <v>10.47</v>
      </c>
      <c r="AJ53" s="193">
        <v>11.75</v>
      </c>
      <c r="AK53" s="193">
        <v>11.75</v>
      </c>
      <c r="AL53" s="192">
        <v>12.89</v>
      </c>
      <c r="AM53" s="186"/>
    </row>
    <row r="54" spans="1:39" s="74" customFormat="1" x14ac:dyDescent="0.25">
      <c r="A54" s="82"/>
      <c r="B54" s="82"/>
      <c r="C54" s="83"/>
      <c r="D54" s="75"/>
      <c r="E54" s="75"/>
      <c r="F54" s="75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5"/>
      <c r="AM54" s="184"/>
    </row>
    <row r="55" spans="1:39" x14ac:dyDescent="0.25">
      <c r="A55" s="29" t="s">
        <v>784</v>
      </c>
      <c r="B55" s="29" t="s">
        <v>785</v>
      </c>
      <c r="C55" s="30" t="s">
        <v>786</v>
      </c>
      <c r="D55" s="20"/>
      <c r="E55" s="20"/>
      <c r="F55" s="20"/>
      <c r="G55" s="50">
        <v>60.62</v>
      </c>
      <c r="H55" s="50">
        <v>60.62</v>
      </c>
      <c r="I55" s="50">
        <v>60.62</v>
      </c>
      <c r="J55" s="50">
        <v>60.62</v>
      </c>
      <c r="K55" s="50">
        <v>60.62</v>
      </c>
      <c r="L55" s="50">
        <v>60.62</v>
      </c>
      <c r="M55" s="50">
        <v>60.62</v>
      </c>
      <c r="N55" s="50">
        <v>60.62</v>
      </c>
      <c r="O55" s="50">
        <v>60.62</v>
      </c>
      <c r="P55" s="50">
        <v>60.62</v>
      </c>
      <c r="Q55" s="50">
        <v>60.62</v>
      </c>
      <c r="R55" s="50">
        <v>60.62</v>
      </c>
      <c r="S55" s="50">
        <v>62.28</v>
      </c>
      <c r="T55" s="50">
        <v>62.28</v>
      </c>
      <c r="U55" s="50">
        <v>62.28</v>
      </c>
      <c r="V55" s="50">
        <v>62.28</v>
      </c>
      <c r="W55" s="50">
        <v>68.78</v>
      </c>
      <c r="X55" s="50">
        <v>76.87</v>
      </c>
      <c r="Y55" s="50">
        <v>76.87</v>
      </c>
      <c r="Z55" s="50">
        <v>76.87</v>
      </c>
      <c r="AA55" s="50">
        <v>76.87</v>
      </c>
      <c r="AB55" s="50">
        <v>77.349999999999994</v>
      </c>
      <c r="AC55" s="50">
        <v>77.349999999999994</v>
      </c>
      <c r="AD55" s="50">
        <v>77.349999999999994</v>
      </c>
      <c r="AE55" s="50">
        <v>77.349999999999994</v>
      </c>
      <c r="AF55" s="50">
        <v>77.349999999999994</v>
      </c>
      <c r="AG55" s="50">
        <v>104.86499999999999</v>
      </c>
      <c r="AH55" s="50">
        <v>104.86499999999999</v>
      </c>
      <c r="AI55" s="50">
        <v>104.86499999999999</v>
      </c>
      <c r="AJ55" s="50">
        <v>104.86499999999999</v>
      </c>
      <c r="AK55" s="50">
        <v>105.91500000000001</v>
      </c>
      <c r="AL55" s="176">
        <v>105.91500000000001</v>
      </c>
      <c r="AM55" s="186"/>
    </row>
    <row r="56" spans="1:39" s="74" customFormat="1" x14ac:dyDescent="0.25">
      <c r="A56" s="82"/>
      <c r="B56" s="82"/>
      <c r="C56" s="83"/>
      <c r="D56" s="75"/>
      <c r="E56" s="75"/>
      <c r="F56" s="75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5"/>
      <c r="AM56" s="184"/>
    </row>
    <row r="57" spans="1:39" x14ac:dyDescent="0.25">
      <c r="A57" s="29" t="s">
        <v>787</v>
      </c>
      <c r="B57" s="29" t="s">
        <v>788</v>
      </c>
      <c r="C57" s="30" t="s">
        <v>789</v>
      </c>
      <c r="D57" s="20"/>
      <c r="E57" s="20"/>
      <c r="F57" s="20"/>
      <c r="G57" s="193">
        <v>38.04</v>
      </c>
      <c r="H57" s="193">
        <v>38.04</v>
      </c>
      <c r="I57" s="193">
        <v>38.04</v>
      </c>
      <c r="J57" s="193">
        <v>38.04</v>
      </c>
      <c r="K57" s="193">
        <v>38.04</v>
      </c>
      <c r="L57" s="193">
        <v>38.04</v>
      </c>
      <c r="M57" s="193">
        <v>38.04</v>
      </c>
      <c r="N57" s="193">
        <v>38.04</v>
      </c>
      <c r="O57" s="193">
        <v>38.04</v>
      </c>
      <c r="P57" s="193">
        <v>38.04</v>
      </c>
      <c r="Q57" s="193">
        <v>38.04</v>
      </c>
      <c r="R57" s="193">
        <v>38.04</v>
      </c>
      <c r="S57" s="193">
        <v>38.04</v>
      </c>
      <c r="T57" s="193">
        <v>38.04</v>
      </c>
      <c r="U57" s="193">
        <v>38.04</v>
      </c>
      <c r="V57" s="193">
        <v>38.04</v>
      </c>
      <c r="W57" s="193">
        <v>38.04</v>
      </c>
      <c r="X57" s="193">
        <v>38.04</v>
      </c>
      <c r="Y57" s="193">
        <v>38.04</v>
      </c>
      <c r="Z57" s="193">
        <v>38.04</v>
      </c>
      <c r="AA57" s="193">
        <v>38.04</v>
      </c>
      <c r="AB57" s="193">
        <v>38.04</v>
      </c>
      <c r="AC57" s="193">
        <v>38.04</v>
      </c>
      <c r="AD57" s="193">
        <v>38.04</v>
      </c>
      <c r="AE57" s="193">
        <v>38.04</v>
      </c>
      <c r="AF57" s="193">
        <v>38.04</v>
      </c>
      <c r="AG57" s="193">
        <v>38.04</v>
      </c>
      <c r="AH57" s="193">
        <v>38.229999999999997</v>
      </c>
      <c r="AI57" s="193">
        <v>38.369999999999997</v>
      </c>
      <c r="AJ57" s="193">
        <v>38.590000000000003</v>
      </c>
      <c r="AK57" s="193">
        <v>38.97</v>
      </c>
      <c r="AL57" s="192">
        <v>39.590000000000003</v>
      </c>
      <c r="AM57" s="186"/>
    </row>
    <row r="58" spans="1:39" s="74" customFormat="1" x14ac:dyDescent="0.25">
      <c r="A58" s="82"/>
      <c r="B58" s="82"/>
      <c r="C58" s="83"/>
      <c r="D58" s="75"/>
      <c r="E58" s="75"/>
      <c r="F58" s="75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5"/>
      <c r="AM58" s="184"/>
    </row>
    <row r="59" spans="1:39" x14ac:dyDescent="0.25">
      <c r="A59" s="29" t="s">
        <v>790</v>
      </c>
      <c r="B59" s="29" t="s">
        <v>791</v>
      </c>
      <c r="C59" s="30" t="s">
        <v>792</v>
      </c>
      <c r="D59" s="20"/>
      <c r="E59" s="21"/>
      <c r="F59" s="20"/>
      <c r="G59" s="50">
        <f t="shared" ref="G59:AH59" si="0">H59</f>
        <v>89.545000000000002</v>
      </c>
      <c r="H59" s="50">
        <f t="shared" si="0"/>
        <v>89.545000000000002</v>
      </c>
      <c r="I59" s="50">
        <f t="shared" si="0"/>
        <v>89.545000000000002</v>
      </c>
      <c r="J59" s="50">
        <f t="shared" si="0"/>
        <v>89.545000000000002</v>
      </c>
      <c r="K59" s="50">
        <f t="shared" si="0"/>
        <v>89.545000000000002</v>
      </c>
      <c r="L59" s="50">
        <f t="shared" si="0"/>
        <v>89.545000000000002</v>
      </c>
      <c r="M59" s="50">
        <f t="shared" si="0"/>
        <v>89.545000000000002</v>
      </c>
      <c r="N59" s="50">
        <f t="shared" si="0"/>
        <v>89.545000000000002</v>
      </c>
      <c r="O59" s="50">
        <f t="shared" si="0"/>
        <v>89.545000000000002</v>
      </c>
      <c r="P59" s="50">
        <f t="shared" si="0"/>
        <v>89.545000000000002</v>
      </c>
      <c r="Q59" s="50">
        <f t="shared" si="0"/>
        <v>89.545000000000002</v>
      </c>
      <c r="R59" s="50">
        <f t="shared" si="0"/>
        <v>89.545000000000002</v>
      </c>
      <c r="S59" s="50">
        <f t="shared" si="0"/>
        <v>89.545000000000002</v>
      </c>
      <c r="T59" s="50">
        <f t="shared" si="0"/>
        <v>89.545000000000002</v>
      </c>
      <c r="U59" s="50">
        <f t="shared" si="0"/>
        <v>89.545000000000002</v>
      </c>
      <c r="V59" s="50">
        <f t="shared" si="0"/>
        <v>89.545000000000002</v>
      </c>
      <c r="W59" s="50">
        <f t="shared" si="0"/>
        <v>89.545000000000002</v>
      </c>
      <c r="X59" s="50">
        <f>Y59-0.5</f>
        <v>89.545000000000002</v>
      </c>
      <c r="Y59" s="50">
        <f>Z59-0.089</f>
        <v>90.045000000000002</v>
      </c>
      <c r="Z59" s="50">
        <f>AA59-0.348</f>
        <v>90.134</v>
      </c>
      <c r="AA59" s="50">
        <f t="shared" si="0"/>
        <v>90.481999999999999</v>
      </c>
      <c r="AB59" s="50">
        <f t="shared" si="0"/>
        <v>90.481999999999999</v>
      </c>
      <c r="AC59" s="50">
        <f>AD59-0.056</f>
        <v>90.481999999999999</v>
      </c>
      <c r="AD59" s="50">
        <f t="shared" si="0"/>
        <v>90.537999999999997</v>
      </c>
      <c r="AE59" s="50">
        <f t="shared" si="0"/>
        <v>90.537999999999997</v>
      </c>
      <c r="AF59" s="50">
        <f t="shared" si="0"/>
        <v>90.537999999999997</v>
      </c>
      <c r="AG59" s="50">
        <f>AH59-0.186-0.256</f>
        <v>90.537999999999997</v>
      </c>
      <c r="AH59" s="50">
        <f t="shared" si="0"/>
        <v>90.98</v>
      </c>
      <c r="AI59" s="50">
        <f>AJ59</f>
        <v>90.98</v>
      </c>
      <c r="AJ59" s="50">
        <f>AK59-0.03</f>
        <v>90.98</v>
      </c>
      <c r="AK59" s="50">
        <v>91.01</v>
      </c>
      <c r="AL59" s="176">
        <v>91.007999999999996</v>
      </c>
      <c r="AM59" s="186"/>
    </row>
    <row r="60" spans="1:39" s="74" customFormat="1" x14ac:dyDescent="0.25">
      <c r="A60" s="82"/>
      <c r="B60" s="82"/>
      <c r="C60" s="83"/>
      <c r="D60" s="75"/>
      <c r="E60" s="75"/>
      <c r="F60" s="75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5"/>
      <c r="AM60" s="184"/>
    </row>
    <row r="61" spans="1:39" x14ac:dyDescent="0.25">
      <c r="A61" s="29" t="s">
        <v>793</v>
      </c>
      <c r="B61" s="29" t="s">
        <v>794</v>
      </c>
      <c r="C61" s="30" t="s">
        <v>795</v>
      </c>
      <c r="D61" s="20"/>
      <c r="E61" s="21"/>
      <c r="F61" s="20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50">
        <v>15.425979999999999</v>
      </c>
      <c r="AA61" s="50">
        <v>15.425979999999999</v>
      </c>
      <c r="AB61" s="50">
        <v>16.22598</v>
      </c>
      <c r="AC61" s="50">
        <v>16.72598</v>
      </c>
      <c r="AD61" s="50">
        <v>17.095980000000001</v>
      </c>
      <c r="AE61" s="50">
        <v>17.20598</v>
      </c>
      <c r="AF61" s="50">
        <v>17.20598</v>
      </c>
      <c r="AG61" s="50">
        <v>18.605979999999999</v>
      </c>
      <c r="AH61" s="50">
        <v>18.605979999999999</v>
      </c>
      <c r="AI61" s="50">
        <v>18.605979999999999</v>
      </c>
      <c r="AJ61" s="50">
        <v>19.105979999999999</v>
      </c>
      <c r="AK61" s="50">
        <v>19.105979999999999</v>
      </c>
      <c r="AL61" s="176">
        <v>20.218979999999998</v>
      </c>
      <c r="AM61" s="186"/>
    </row>
    <row r="62" spans="1:39" s="74" customFormat="1" x14ac:dyDescent="0.25">
      <c r="A62" s="82"/>
      <c r="B62" s="82"/>
      <c r="C62" s="83"/>
      <c r="D62" s="75"/>
      <c r="E62" s="75"/>
      <c r="F62" s="75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  <c r="AK62" s="184"/>
      <c r="AL62" s="185"/>
      <c r="AM62" s="184"/>
    </row>
    <row r="63" spans="1:39" x14ac:dyDescent="0.25">
      <c r="A63" s="29" t="s">
        <v>796</v>
      </c>
      <c r="B63" s="29" t="s">
        <v>797</v>
      </c>
      <c r="C63" s="30" t="s">
        <v>798</v>
      </c>
      <c r="D63" s="20"/>
      <c r="E63" s="20"/>
      <c r="F63" s="20"/>
      <c r="G63" s="50">
        <v>11.3</v>
      </c>
      <c r="H63" s="50">
        <v>11.3</v>
      </c>
      <c r="I63" s="50">
        <v>11.3</v>
      </c>
      <c r="J63" s="50">
        <v>11.3</v>
      </c>
      <c r="K63" s="50">
        <v>11.3</v>
      </c>
      <c r="L63" s="50">
        <v>11.3</v>
      </c>
      <c r="M63" s="50">
        <v>11.3</v>
      </c>
      <c r="N63" s="50">
        <v>11.5</v>
      </c>
      <c r="O63" s="50">
        <v>11.8</v>
      </c>
      <c r="P63" s="50">
        <v>11.8</v>
      </c>
      <c r="Q63" s="50">
        <v>12</v>
      </c>
      <c r="R63" s="50">
        <v>12.7</v>
      </c>
      <c r="S63" s="50">
        <v>13.1</v>
      </c>
      <c r="T63" s="50">
        <v>13.8</v>
      </c>
      <c r="U63" s="50">
        <v>14</v>
      </c>
      <c r="V63" s="50">
        <v>14.5</v>
      </c>
      <c r="W63" s="50">
        <v>15</v>
      </c>
      <c r="X63" s="50">
        <v>16</v>
      </c>
      <c r="Y63" s="50">
        <v>17.8</v>
      </c>
      <c r="Z63" s="50">
        <v>19</v>
      </c>
      <c r="AA63" s="50">
        <v>20</v>
      </c>
      <c r="AB63" s="50">
        <v>21</v>
      </c>
      <c r="AC63" s="50">
        <v>23</v>
      </c>
      <c r="AD63" s="50">
        <v>24.5</v>
      </c>
      <c r="AE63" s="50">
        <v>26.5</v>
      </c>
      <c r="AF63" s="50">
        <v>29</v>
      </c>
      <c r="AG63" s="50">
        <v>30.5</v>
      </c>
      <c r="AH63" s="50">
        <v>32.5</v>
      </c>
      <c r="AI63" s="50">
        <v>34</v>
      </c>
      <c r="AJ63" s="50">
        <v>36.5</v>
      </c>
      <c r="AK63" s="50">
        <v>38</v>
      </c>
      <c r="AL63" s="176">
        <v>40</v>
      </c>
      <c r="AM63" s="186"/>
    </row>
    <row r="64" spans="1:39" s="74" customFormat="1" x14ac:dyDescent="0.25">
      <c r="A64" s="82"/>
      <c r="B64" s="82"/>
      <c r="C64" s="83"/>
      <c r="D64" s="75"/>
      <c r="E64" s="75"/>
      <c r="F64" s="75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84"/>
      <c r="AL64" s="185"/>
      <c r="AM64" s="184"/>
    </row>
    <row r="65" spans="1:39" x14ac:dyDescent="0.25">
      <c r="A65" s="29" t="s">
        <v>799</v>
      </c>
      <c r="B65" s="29" t="s">
        <v>800</v>
      </c>
      <c r="C65" s="30" t="s">
        <v>801</v>
      </c>
      <c r="D65" s="20"/>
      <c r="E65" s="21"/>
      <c r="F65" s="20"/>
      <c r="G65" s="193">
        <v>13.1</v>
      </c>
      <c r="H65" s="193">
        <v>13.1</v>
      </c>
      <c r="I65" s="193">
        <v>13.1</v>
      </c>
      <c r="J65" s="193">
        <v>13.1</v>
      </c>
      <c r="K65" s="193">
        <v>13.1</v>
      </c>
      <c r="L65" s="193">
        <v>13.1</v>
      </c>
      <c r="M65" s="193">
        <v>13.1</v>
      </c>
      <c r="N65" s="193">
        <v>13.1</v>
      </c>
      <c r="O65" s="193">
        <v>13.8</v>
      </c>
      <c r="P65" s="193">
        <v>13.8</v>
      </c>
      <c r="Q65" s="193">
        <v>13.8</v>
      </c>
      <c r="R65" s="193">
        <v>14.2</v>
      </c>
      <c r="S65" s="193">
        <v>14.2</v>
      </c>
      <c r="T65" s="193">
        <v>14.2</v>
      </c>
      <c r="U65" s="193">
        <v>14.2</v>
      </c>
      <c r="V65" s="193">
        <v>14.2</v>
      </c>
      <c r="W65" s="193">
        <v>14.8</v>
      </c>
      <c r="X65" s="193">
        <v>14.8</v>
      </c>
      <c r="Y65" s="193">
        <v>14.8</v>
      </c>
      <c r="Z65" s="193">
        <v>15.3</v>
      </c>
      <c r="AA65" s="193">
        <v>15.3</v>
      </c>
      <c r="AB65" s="193">
        <v>15.3</v>
      </c>
      <c r="AC65" s="193">
        <v>15.3</v>
      </c>
      <c r="AD65" s="193">
        <v>15.5</v>
      </c>
      <c r="AE65" s="193">
        <v>15.8</v>
      </c>
      <c r="AF65" s="193">
        <v>15.8</v>
      </c>
      <c r="AG65" s="193">
        <v>15.8</v>
      </c>
      <c r="AH65" s="193">
        <v>15.8</v>
      </c>
      <c r="AI65" s="193">
        <v>15.8</v>
      </c>
      <c r="AJ65" s="193">
        <v>16.5</v>
      </c>
      <c r="AK65" s="193">
        <v>17.27</v>
      </c>
      <c r="AL65" s="192">
        <v>17.670000000000002</v>
      </c>
      <c r="AM65" s="186"/>
    </row>
    <row r="66" spans="1:39" s="74" customFormat="1" x14ac:dyDescent="0.25">
      <c r="A66" s="82"/>
      <c r="B66" s="82"/>
      <c r="C66" s="83"/>
      <c r="D66" s="75"/>
      <c r="E66" s="75"/>
      <c r="F66" s="75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  <c r="AK66" s="184"/>
      <c r="AL66" s="185"/>
      <c r="AM66" s="184"/>
    </row>
    <row r="67" spans="1:39" ht="28.5" x14ac:dyDescent="0.25">
      <c r="A67" s="29" t="s">
        <v>1675</v>
      </c>
      <c r="B67" s="29" t="s">
        <v>1676</v>
      </c>
      <c r="C67" s="30" t="s">
        <v>802</v>
      </c>
      <c r="D67" s="20"/>
      <c r="E67" s="21"/>
      <c r="F67" s="20"/>
      <c r="G67" s="50">
        <v>199</v>
      </c>
      <c r="H67" s="50">
        <v>199</v>
      </c>
      <c r="I67" s="50">
        <v>199</v>
      </c>
      <c r="J67" s="50">
        <v>200</v>
      </c>
      <c r="K67" s="50">
        <v>213.15</v>
      </c>
      <c r="L67" s="50">
        <v>213.15</v>
      </c>
      <c r="M67" s="50">
        <v>213.15</v>
      </c>
      <c r="N67" s="50">
        <v>230</v>
      </c>
      <c r="O67" s="50">
        <v>230</v>
      </c>
      <c r="P67" s="50">
        <v>230</v>
      </c>
      <c r="Q67" s="50">
        <v>230</v>
      </c>
      <c r="R67" s="50">
        <v>240</v>
      </c>
      <c r="S67" s="50">
        <v>245</v>
      </c>
      <c r="T67" s="50">
        <v>245</v>
      </c>
      <c r="U67" s="50">
        <v>250</v>
      </c>
      <c r="V67" s="50">
        <v>258</v>
      </c>
      <c r="W67" s="50">
        <v>258</v>
      </c>
      <c r="X67" s="50">
        <v>258</v>
      </c>
      <c r="Y67" s="50">
        <v>258</v>
      </c>
      <c r="Z67" s="50">
        <v>270</v>
      </c>
      <c r="AA67" s="50">
        <v>300</v>
      </c>
      <c r="AB67" s="50">
        <v>310</v>
      </c>
      <c r="AC67" s="50">
        <v>330</v>
      </c>
      <c r="AD67" s="50">
        <v>330</v>
      </c>
      <c r="AE67" s="50">
        <v>315</v>
      </c>
      <c r="AF67" s="50">
        <v>345.2</v>
      </c>
      <c r="AG67" s="50">
        <v>345.2</v>
      </c>
      <c r="AH67" s="50">
        <v>345.2</v>
      </c>
      <c r="AI67" s="50">
        <v>345.2</v>
      </c>
      <c r="AJ67" s="50">
        <v>345.2</v>
      </c>
      <c r="AK67" s="50">
        <v>345.2</v>
      </c>
      <c r="AL67" s="176">
        <v>345.2</v>
      </c>
      <c r="AM67" s="186"/>
    </row>
    <row r="68" spans="1:39" s="74" customFormat="1" x14ac:dyDescent="0.25">
      <c r="A68" s="82"/>
      <c r="B68" s="82"/>
      <c r="C68" s="83"/>
      <c r="D68" s="75"/>
      <c r="E68" s="75"/>
      <c r="F68" s="75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  <c r="AK68" s="184"/>
      <c r="AL68" s="185"/>
      <c r="AM68" s="184"/>
    </row>
    <row r="69" spans="1:39" x14ac:dyDescent="0.25">
      <c r="A69" s="29" t="s">
        <v>803</v>
      </c>
      <c r="B69" s="29" t="s">
        <v>804</v>
      </c>
      <c r="C69" s="30" t="s">
        <v>805</v>
      </c>
      <c r="D69" s="20"/>
      <c r="E69" s="21"/>
      <c r="F69" s="20"/>
      <c r="G69" s="253">
        <v>9.49</v>
      </c>
      <c r="H69" s="253">
        <v>9.49</v>
      </c>
      <c r="I69" s="253">
        <v>9.49</v>
      </c>
      <c r="J69" s="253">
        <v>9.49</v>
      </c>
      <c r="K69" s="253">
        <v>9.49</v>
      </c>
      <c r="L69" s="253">
        <v>9.49</v>
      </c>
      <c r="M69" s="253">
        <v>9.49</v>
      </c>
      <c r="N69" s="253">
        <v>9.49</v>
      </c>
      <c r="O69" s="253">
        <v>9.49</v>
      </c>
      <c r="P69" s="253">
        <v>9.49</v>
      </c>
      <c r="Q69" s="253">
        <v>9.49</v>
      </c>
      <c r="R69" s="253">
        <v>9.49</v>
      </c>
      <c r="S69" s="253">
        <v>9.49</v>
      </c>
      <c r="T69" s="253">
        <v>9.49</v>
      </c>
      <c r="U69" s="253">
        <v>9.49</v>
      </c>
      <c r="V69" s="253">
        <v>9.49</v>
      </c>
      <c r="W69" s="253">
        <v>9.49</v>
      </c>
      <c r="X69" s="253">
        <v>9.49</v>
      </c>
      <c r="Y69" s="50">
        <v>14.29</v>
      </c>
      <c r="Z69" s="50">
        <v>14.29</v>
      </c>
      <c r="AA69" s="50">
        <v>14.29</v>
      </c>
      <c r="AB69" s="50">
        <v>14.29</v>
      </c>
      <c r="AC69" s="50">
        <v>14.29</v>
      </c>
      <c r="AD69" s="50">
        <v>15.54</v>
      </c>
      <c r="AE69" s="50">
        <v>15.54</v>
      </c>
      <c r="AF69" s="50">
        <v>18.64</v>
      </c>
      <c r="AG69" s="50">
        <v>18.64</v>
      </c>
      <c r="AH69" s="50">
        <v>19.3</v>
      </c>
      <c r="AI69" s="50">
        <v>19.3</v>
      </c>
      <c r="AJ69" s="50">
        <v>20.2</v>
      </c>
      <c r="AK69" s="50">
        <v>20.2</v>
      </c>
      <c r="AL69" s="176">
        <v>20.2</v>
      </c>
      <c r="AM69" s="186"/>
    </row>
    <row r="70" spans="1:39" s="74" customFormat="1" x14ac:dyDescent="0.25">
      <c r="A70" s="82"/>
      <c r="B70" s="82"/>
      <c r="C70" s="83"/>
      <c r="D70" s="75"/>
      <c r="E70" s="75"/>
      <c r="F70" s="75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  <c r="AK70" s="184"/>
      <c r="AL70" s="185"/>
      <c r="AM70" s="184"/>
    </row>
    <row r="71" spans="1:39" x14ac:dyDescent="0.25">
      <c r="A71" s="29" t="s">
        <v>806</v>
      </c>
      <c r="B71" s="29" t="s">
        <v>807</v>
      </c>
      <c r="C71" s="30" t="s">
        <v>808</v>
      </c>
      <c r="D71" s="20"/>
      <c r="E71" s="20"/>
      <c r="F71" s="20"/>
      <c r="G71" s="193">
        <v>60</v>
      </c>
      <c r="H71" s="193">
        <v>60</v>
      </c>
      <c r="I71" s="193">
        <v>60</v>
      </c>
      <c r="J71" s="193">
        <v>60</v>
      </c>
      <c r="K71" s="193">
        <v>60</v>
      </c>
      <c r="L71" s="193">
        <v>60</v>
      </c>
      <c r="M71" s="193">
        <v>60</v>
      </c>
      <c r="N71" s="193">
        <v>60</v>
      </c>
      <c r="O71" s="193">
        <v>60</v>
      </c>
      <c r="P71" s="193">
        <v>60</v>
      </c>
      <c r="Q71" s="193">
        <v>60</v>
      </c>
      <c r="R71" s="193">
        <v>60</v>
      </c>
      <c r="S71" s="193">
        <v>60</v>
      </c>
      <c r="T71" s="193">
        <v>60</v>
      </c>
      <c r="U71" s="193">
        <v>60</v>
      </c>
      <c r="V71" s="193">
        <v>60</v>
      </c>
      <c r="W71" s="193">
        <v>60</v>
      </c>
      <c r="X71" s="50">
        <v>61</v>
      </c>
      <c r="Y71" s="50">
        <v>62</v>
      </c>
      <c r="Z71" s="50">
        <v>63</v>
      </c>
      <c r="AA71" s="50">
        <v>64</v>
      </c>
      <c r="AB71" s="50">
        <v>65</v>
      </c>
      <c r="AC71" s="50">
        <v>70</v>
      </c>
      <c r="AD71" s="50">
        <v>72</v>
      </c>
      <c r="AE71" s="50">
        <v>74</v>
      </c>
      <c r="AF71" s="50">
        <v>76</v>
      </c>
      <c r="AG71" s="50">
        <v>78</v>
      </c>
      <c r="AH71" s="50">
        <v>79</v>
      </c>
      <c r="AI71" s="50">
        <v>80</v>
      </c>
      <c r="AJ71" s="50">
        <v>80</v>
      </c>
      <c r="AK71" s="50">
        <v>80</v>
      </c>
      <c r="AL71" s="176">
        <v>80</v>
      </c>
      <c r="AM71" s="186"/>
    </row>
    <row r="72" spans="1:39" s="74" customFormat="1" x14ac:dyDescent="0.25">
      <c r="A72" s="82"/>
      <c r="B72" s="82"/>
      <c r="C72" s="83"/>
      <c r="D72" s="75"/>
      <c r="E72" s="75"/>
      <c r="F72" s="75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  <c r="AK72" s="184"/>
      <c r="AL72" s="185"/>
      <c r="AM72" s="184"/>
    </row>
    <row r="73" spans="1:39" x14ac:dyDescent="0.25">
      <c r="A73" s="29" t="s">
        <v>809</v>
      </c>
      <c r="B73" s="29" t="s">
        <v>810</v>
      </c>
      <c r="C73" s="30" t="s">
        <v>811</v>
      </c>
      <c r="D73" s="20"/>
      <c r="E73" s="20"/>
      <c r="F73" s="20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  <c r="AA73" s="187"/>
      <c r="AB73" s="50">
        <v>69.988</v>
      </c>
      <c r="AC73" s="50">
        <f>AB73+0.669</f>
        <v>70.656999999999996</v>
      </c>
      <c r="AD73" s="50">
        <f>AC73+0.786</f>
        <v>71.442999999999998</v>
      </c>
      <c r="AE73" s="50">
        <f>AD73+0.305</f>
        <v>71.748000000000005</v>
      </c>
      <c r="AF73" s="50">
        <f>AE73+0.297</f>
        <v>72.045000000000002</v>
      </c>
      <c r="AG73" s="50">
        <f>AF73+0.684</f>
        <v>72.728999999999999</v>
      </c>
      <c r="AH73" s="50">
        <f>AG73+0.52</f>
        <v>73.248999999999995</v>
      </c>
      <c r="AI73" s="50">
        <f>AH73+0.718</f>
        <v>73.966999999999999</v>
      </c>
      <c r="AJ73" s="50">
        <f>AI73</f>
        <v>73.966999999999999</v>
      </c>
      <c r="AK73" s="50">
        <f>AJ73+0.554</f>
        <v>74.521000000000001</v>
      </c>
      <c r="AL73" s="176">
        <f>AK73+0.234</f>
        <v>74.754999999999995</v>
      </c>
      <c r="AM73" s="186"/>
    </row>
    <row r="74" spans="1:39" s="74" customFormat="1" x14ac:dyDescent="0.25">
      <c r="A74" s="82"/>
      <c r="B74" s="82"/>
      <c r="C74" s="83"/>
      <c r="D74" s="75"/>
      <c r="E74" s="75"/>
      <c r="F74" s="75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/>
      <c r="AH74" s="184"/>
      <c r="AI74" s="184"/>
      <c r="AJ74" s="184"/>
      <c r="AK74" s="184"/>
      <c r="AL74" s="185"/>
      <c r="AM74" s="184"/>
    </row>
    <row r="75" spans="1:39" x14ac:dyDescent="0.25">
      <c r="A75" s="29" t="s">
        <v>812</v>
      </c>
      <c r="B75" s="29" t="s">
        <v>813</v>
      </c>
      <c r="C75" s="30" t="s">
        <v>814</v>
      </c>
      <c r="D75" s="20"/>
      <c r="E75" s="21"/>
      <c r="F75" s="20"/>
      <c r="G75" s="50">
        <v>45</v>
      </c>
      <c r="H75" s="50">
        <v>45</v>
      </c>
      <c r="I75" s="50">
        <v>45</v>
      </c>
      <c r="J75" s="50">
        <v>45</v>
      </c>
      <c r="K75" s="50">
        <v>46.5</v>
      </c>
      <c r="L75" s="50">
        <v>47</v>
      </c>
      <c r="M75" s="50">
        <v>49.5</v>
      </c>
      <c r="N75" s="50">
        <v>49.5</v>
      </c>
      <c r="O75" s="50">
        <v>49.5</v>
      </c>
      <c r="P75" s="50">
        <v>49.5</v>
      </c>
      <c r="Q75" s="50">
        <v>49.8</v>
      </c>
      <c r="R75" s="50">
        <v>49.8</v>
      </c>
      <c r="S75" s="50">
        <v>49.8</v>
      </c>
      <c r="T75" s="50">
        <v>50.5</v>
      </c>
      <c r="U75" s="50">
        <v>50.5</v>
      </c>
      <c r="V75" s="50">
        <v>50.5</v>
      </c>
      <c r="W75" s="50">
        <v>50.5</v>
      </c>
      <c r="X75" s="50">
        <v>50.5</v>
      </c>
      <c r="Y75" s="50">
        <v>50.9</v>
      </c>
      <c r="Z75" s="50">
        <v>50.9</v>
      </c>
      <c r="AA75" s="50">
        <v>50.9</v>
      </c>
      <c r="AB75" s="50">
        <v>51.7</v>
      </c>
      <c r="AC75" s="50">
        <v>51.7</v>
      </c>
      <c r="AD75" s="50">
        <v>51.7</v>
      </c>
      <c r="AE75" s="50">
        <v>52.1</v>
      </c>
      <c r="AF75" s="50">
        <v>52.1</v>
      </c>
      <c r="AG75" s="50">
        <v>52.1</v>
      </c>
      <c r="AH75" s="50">
        <v>52.1</v>
      </c>
      <c r="AI75" s="50">
        <v>52.4</v>
      </c>
      <c r="AJ75" s="50">
        <v>53.8</v>
      </c>
      <c r="AK75" s="50">
        <v>53.8</v>
      </c>
      <c r="AL75" s="176">
        <v>53.87</v>
      </c>
      <c r="AM75" s="186"/>
    </row>
    <row r="76" spans="1:39" s="74" customFormat="1" x14ac:dyDescent="0.25">
      <c r="A76" s="82"/>
      <c r="B76" s="82"/>
      <c r="C76" s="83"/>
      <c r="D76" s="75"/>
      <c r="E76" s="75"/>
      <c r="F76" s="75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5"/>
      <c r="AM76" s="184"/>
    </row>
    <row r="77" spans="1:39" x14ac:dyDescent="0.25">
      <c r="A77" s="29" t="s">
        <v>815</v>
      </c>
      <c r="B77" s="29" t="s">
        <v>816</v>
      </c>
      <c r="C77" s="30" t="s">
        <v>817</v>
      </c>
      <c r="D77" s="20"/>
      <c r="E77" s="20"/>
      <c r="F77" s="20"/>
      <c r="G77" s="193">
        <v>92.64</v>
      </c>
      <c r="H77" s="193">
        <v>92.64</v>
      </c>
      <c r="I77" s="193">
        <v>92.64</v>
      </c>
      <c r="J77" s="193">
        <v>92.64</v>
      </c>
      <c r="K77" s="193">
        <v>92.64</v>
      </c>
      <c r="L77" s="193">
        <v>92.64</v>
      </c>
      <c r="M77" s="193">
        <v>92.64</v>
      </c>
      <c r="N77" s="193">
        <v>92.64</v>
      </c>
      <c r="O77" s="193">
        <v>93.83</v>
      </c>
      <c r="P77" s="193">
        <v>93.83</v>
      </c>
      <c r="Q77" s="193">
        <v>93.83</v>
      </c>
      <c r="R77" s="193">
        <v>93.83</v>
      </c>
      <c r="S77" s="193">
        <v>93.83</v>
      </c>
      <c r="T77" s="193">
        <v>93.83</v>
      </c>
      <c r="U77" s="193">
        <v>93.83</v>
      </c>
      <c r="V77" s="193">
        <v>93.83</v>
      </c>
      <c r="W77" s="193">
        <v>93.83</v>
      </c>
      <c r="X77" s="193">
        <v>98.51</v>
      </c>
      <c r="Y77" s="193">
        <v>98.51</v>
      </c>
      <c r="Z77" s="193">
        <v>98.51</v>
      </c>
      <c r="AA77" s="193">
        <v>101.53</v>
      </c>
      <c r="AB77" s="193">
        <v>103.15</v>
      </c>
      <c r="AC77" s="193">
        <v>103.15</v>
      </c>
      <c r="AD77" s="193">
        <v>103.15</v>
      </c>
      <c r="AE77" s="193">
        <v>103.15</v>
      </c>
      <c r="AF77" s="193">
        <v>103.15</v>
      </c>
      <c r="AG77" s="193">
        <v>103.15</v>
      </c>
      <c r="AH77" s="193">
        <v>103.39</v>
      </c>
      <c r="AI77" s="193">
        <v>103.39</v>
      </c>
      <c r="AJ77" s="193">
        <v>103.88</v>
      </c>
      <c r="AK77" s="193">
        <v>104.6</v>
      </c>
      <c r="AL77" s="192">
        <v>104.6</v>
      </c>
      <c r="AM77" s="186"/>
    </row>
    <row r="78" spans="1:39" x14ac:dyDescent="0.25">
      <c r="G78" s="16">
        <f>SUM(G2:G77)</f>
        <v>792.51700000000005</v>
      </c>
      <c r="H78" s="16">
        <f t="shared" ref="H78:AM78" si="1">SUM(H2:H77)</f>
        <v>793.41200000000003</v>
      </c>
      <c r="I78" s="16">
        <f t="shared" si="1"/>
        <v>794.41200000000003</v>
      </c>
      <c r="J78" s="16">
        <f t="shared" si="1"/>
        <v>796.40899999999999</v>
      </c>
      <c r="K78" s="16">
        <f t="shared" si="1"/>
        <v>811.05900000000008</v>
      </c>
      <c r="L78" s="16">
        <f t="shared" si="1"/>
        <v>814.70100000000002</v>
      </c>
      <c r="M78" s="16">
        <f t="shared" si="1"/>
        <v>948.25300000000004</v>
      </c>
      <c r="N78" s="16">
        <f t="shared" si="1"/>
        <v>1031.7340000000002</v>
      </c>
      <c r="O78" s="16">
        <f t="shared" si="1"/>
        <v>1040.1879999999999</v>
      </c>
      <c r="P78" s="16">
        <f t="shared" si="1"/>
        <v>1052.9752799999999</v>
      </c>
      <c r="Q78" s="16">
        <f t="shared" si="1"/>
        <v>1070.9772899999998</v>
      </c>
      <c r="R78" s="16">
        <f t="shared" si="1"/>
        <v>1093.3374200000001</v>
      </c>
      <c r="S78" s="16">
        <f t="shared" si="1"/>
        <v>1125.6804999999999</v>
      </c>
      <c r="T78" s="16">
        <f t="shared" si="1"/>
        <v>1133.9618399999999</v>
      </c>
      <c r="U78" s="16">
        <f t="shared" si="1"/>
        <v>1153.6471199999999</v>
      </c>
      <c r="V78" s="16">
        <f t="shared" si="1"/>
        <v>1190.1616799999999</v>
      </c>
      <c r="W78" s="16">
        <f t="shared" si="1"/>
        <v>1214.2859799999997</v>
      </c>
      <c r="X78" s="16">
        <f t="shared" si="1"/>
        <v>1238.3942399999999</v>
      </c>
      <c r="Y78" s="16">
        <f t="shared" si="1"/>
        <v>1274.8574699999999</v>
      </c>
      <c r="Z78" s="16">
        <f t="shared" si="1"/>
        <v>1313.72828</v>
      </c>
      <c r="AA78" s="16">
        <f t="shared" si="1"/>
        <v>1357.1544299999998</v>
      </c>
      <c r="AB78" s="16">
        <f t="shared" si="1"/>
        <v>1450.11591</v>
      </c>
      <c r="AC78" s="16">
        <f t="shared" si="1"/>
        <v>1548.8470699999998</v>
      </c>
      <c r="AD78" s="16">
        <f t="shared" si="1"/>
        <v>1565.43713</v>
      </c>
      <c r="AE78" s="16">
        <f t="shared" si="1"/>
        <v>1574.3655599999997</v>
      </c>
      <c r="AF78" s="16">
        <f t="shared" si="1"/>
        <v>1647.3272899999999</v>
      </c>
      <c r="AG78" s="16">
        <f t="shared" si="1"/>
        <v>1690.36329</v>
      </c>
      <c r="AH78" s="16">
        <f t="shared" si="1"/>
        <v>1707.5096200000003</v>
      </c>
      <c r="AI78" s="16">
        <f t="shared" si="1"/>
        <v>1806.7618400000003</v>
      </c>
      <c r="AJ78" s="16">
        <f t="shared" si="1"/>
        <v>1842.9107200000003</v>
      </c>
      <c r="AK78" s="16">
        <f t="shared" si="1"/>
        <v>1886.8977199999999</v>
      </c>
      <c r="AL78" s="16">
        <f t="shared" si="1"/>
        <v>1991.9155700000001</v>
      </c>
      <c r="AM78" s="16">
        <f t="shared" si="1"/>
        <v>0</v>
      </c>
    </row>
    <row r="83" spans="1:12" x14ac:dyDescent="0.25">
      <c r="A83" s="38" t="s">
        <v>1834</v>
      </c>
      <c r="B83" s="36" t="s">
        <v>1677</v>
      </c>
    </row>
    <row r="84" spans="1:12" x14ac:dyDescent="0.25">
      <c r="A84" s="49"/>
      <c r="B84" s="36"/>
    </row>
    <row r="85" spans="1:12" x14ac:dyDescent="0.25">
      <c r="A85" s="10" t="s">
        <v>1835</v>
      </c>
      <c r="B85" s="36" t="s">
        <v>1672</v>
      </c>
    </row>
    <row r="86" spans="1:12" x14ac:dyDescent="0.25">
      <c r="A86" s="49"/>
      <c r="B86" s="36"/>
    </row>
    <row r="87" spans="1:12" x14ac:dyDescent="0.25">
      <c r="A87" s="39" t="s">
        <v>1836</v>
      </c>
      <c r="B87" s="36" t="s">
        <v>1673</v>
      </c>
    </row>
    <row r="89" spans="1:12" x14ac:dyDescent="0.25">
      <c r="L89" s="16"/>
    </row>
    <row r="90" spans="1:12" x14ac:dyDescent="0.25">
      <c r="L90" s="37"/>
    </row>
    <row r="92" spans="1:12" x14ac:dyDescent="0.25">
      <c r="L92" s="16"/>
    </row>
    <row r="100" spans="2:2" ht="15" x14ac:dyDescent="0.25">
      <c r="B100" s="40"/>
    </row>
  </sheetData>
  <hyperlinks>
    <hyperlink ref="B11" r:id="rId1" xr:uid="{00000000-0004-0000-0800-000000000000}"/>
    <hyperlink ref="B49" r:id="rId2" xr:uid="{00000000-0004-0000-0800-000001000000}"/>
    <hyperlink ref="B7" r:id="rId3" xr:uid="{00000000-0004-0000-0800-000002000000}"/>
    <hyperlink ref="B13" r:id="rId4" xr:uid="{00000000-0004-0000-0800-000003000000}"/>
    <hyperlink ref="B15" r:id="rId5" xr:uid="{00000000-0004-0000-0800-000004000000}"/>
    <hyperlink ref="B19" r:id="rId6" xr:uid="{00000000-0004-0000-0800-000005000000}"/>
    <hyperlink ref="B21" r:id="rId7" xr:uid="{00000000-0004-0000-0800-000006000000}"/>
    <hyperlink ref="B23" r:id="rId8" xr:uid="{00000000-0004-0000-0800-000007000000}"/>
    <hyperlink ref="B25" r:id="rId9" xr:uid="{00000000-0004-0000-0800-000008000000}"/>
    <hyperlink ref="B27" r:id="rId10" xr:uid="{00000000-0004-0000-0800-000009000000}"/>
    <hyperlink ref="B31" r:id="rId11" xr:uid="{00000000-0004-0000-0800-00000A000000}"/>
    <hyperlink ref="B37" r:id="rId12" xr:uid="{00000000-0004-0000-0800-00000B000000}"/>
    <hyperlink ref="B41" r:id="rId13" xr:uid="{00000000-0004-0000-0800-00000C000000}"/>
    <hyperlink ref="B43" r:id="rId14" xr:uid="{00000000-0004-0000-0800-00000D000000}"/>
    <hyperlink ref="B45" r:id="rId15" xr:uid="{00000000-0004-0000-0800-00000E000000}"/>
    <hyperlink ref="B47" r:id="rId16" xr:uid="{00000000-0004-0000-0800-00000F000000}"/>
    <hyperlink ref="B51" r:id="rId17" xr:uid="{00000000-0004-0000-0800-000010000000}"/>
    <hyperlink ref="B53" r:id="rId18" xr:uid="{00000000-0004-0000-0800-000011000000}"/>
    <hyperlink ref="B59" r:id="rId19" xr:uid="{00000000-0004-0000-0800-000012000000}"/>
    <hyperlink ref="B63" r:id="rId20" xr:uid="{00000000-0004-0000-0800-000013000000}"/>
    <hyperlink ref="B69" r:id="rId21" xr:uid="{00000000-0004-0000-0800-000014000000}"/>
    <hyperlink ref="B71" r:id="rId22" xr:uid="{00000000-0004-0000-0800-000015000000}"/>
    <hyperlink ref="B75" r:id="rId23" xr:uid="{00000000-0004-0000-0800-000016000000}"/>
  </hyperlinks>
  <pageMargins left="0.7" right="0.7" top="0.75" bottom="0.75" header="0.3" footer="0.3"/>
  <pageSetup paperSize="9"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21</vt:i4>
      </vt:variant>
      <vt:variant>
        <vt:lpstr>Imenovani rasponi</vt:lpstr>
      </vt:variant>
      <vt:variant>
        <vt:i4>1</vt:i4>
      </vt:variant>
    </vt:vector>
  </HeadingPairs>
  <TitlesOfParts>
    <vt:vector size="22" baseType="lpstr">
      <vt:lpstr>Istarska žup_JLS</vt:lpstr>
      <vt:lpstr>Zagrebačka županija</vt:lpstr>
      <vt:lpstr>Krapinsko zagorska</vt:lpstr>
      <vt:lpstr>Sisačko moslavačka</vt:lpstr>
      <vt:lpstr>Karlovačka</vt:lpstr>
      <vt:lpstr>Varaždinska</vt:lpstr>
      <vt:lpstr>Koprivničko križevačka</vt:lpstr>
      <vt:lpstr>Bjelovarsko bilogorska</vt:lpstr>
      <vt:lpstr>Primorsko goranska</vt:lpstr>
      <vt:lpstr>Ličko senjska</vt:lpstr>
      <vt:lpstr>Virovitičko podravska</vt:lpstr>
      <vt:lpstr>Požeško slavonska</vt:lpstr>
      <vt:lpstr>Brodsko posavska</vt:lpstr>
      <vt:lpstr>Zadarska</vt:lpstr>
      <vt:lpstr>Osječko baranjska</vt:lpstr>
      <vt:lpstr>Šibensko kninska</vt:lpstr>
      <vt:lpstr>Vukovarsko srijemska</vt:lpstr>
      <vt:lpstr>Splitsko dalmatinska</vt:lpstr>
      <vt:lpstr>Dubrovačko neretvanska</vt:lpstr>
      <vt:lpstr>Međimurska</vt:lpstr>
      <vt:lpstr>Grad Zagreb</vt:lpstr>
      <vt:lpstr>'Zagrebačka županija'!Podrucje_ispisa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Mesić</dc:creator>
  <cp:lastModifiedBy>Ivo</cp:lastModifiedBy>
  <cp:lastPrinted>2022-02-08T07:58:34Z</cp:lastPrinted>
  <dcterms:created xsi:type="dcterms:W3CDTF">2021-07-07T10:54:39Z</dcterms:created>
  <dcterms:modified xsi:type="dcterms:W3CDTF">2022-02-09T07:30:51Z</dcterms:modified>
</cp:coreProperties>
</file>