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vo\Desktop\RAZNO\SJEDNICE\2025\4. sjednica OVOB 21.10.2025\"/>
    </mc:Choice>
  </mc:AlternateContent>
  <xr:revisionPtr revIDLastSave="0" documentId="13_ncr:1_{F9FF8F43-3F30-4FB2-8AD0-39F2F8B94BD5}" xr6:coauthVersionLast="47" xr6:coauthVersionMax="47" xr10:uidLastSave="{00000000-0000-0000-0000-000000000000}"/>
  <bookViews>
    <workbookView xWindow="7170" yWindow="2685" windowWidth="21600" windowHeight="11295" xr2:uid="{00000000-000D-0000-FFFF-FFFF00000000}"/>
  </bookViews>
  <sheets>
    <sheet name="List1" sheetId="1" r:id="rId1"/>
    <sheet name="List2" sheetId="3" r:id="rId2"/>
  </sheets>
  <definedNames>
    <definedName name="_Hlk32306578" localSheetId="0">List1!$A$290</definedName>
    <definedName name="_Hlk54090888" localSheetId="0">List1!$A$200</definedName>
    <definedName name="_Hlk54263646" localSheetId="0">List1!$A$206</definedName>
    <definedName name="_Hlk54265141" localSheetId="0">List1!$C$250</definedName>
    <definedName name="_Hlk54265262" localSheetId="0">List1!$C$253</definedName>
    <definedName name="_Hlk54265366" localSheetId="0">List1!$C$255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7" i="1" l="1"/>
  <c r="C86" i="1" s="1"/>
  <c r="D87" i="1"/>
  <c r="D86" i="1" s="1"/>
  <c r="E87" i="1"/>
  <c r="E86" i="1" s="1"/>
  <c r="F88" i="1"/>
  <c r="G88" i="1"/>
  <c r="E74" i="1"/>
  <c r="F86" i="1" l="1"/>
  <c r="G86" i="1"/>
  <c r="G87" i="1"/>
  <c r="F87" i="1"/>
  <c r="G41" i="1"/>
  <c r="G42" i="1"/>
  <c r="G43" i="1"/>
  <c r="G44" i="1"/>
  <c r="F57" i="1"/>
  <c r="F56" i="1"/>
  <c r="F54" i="1"/>
  <c r="F53" i="1"/>
  <c r="F50" i="1"/>
  <c r="F49" i="1"/>
  <c r="F47" i="1"/>
  <c r="F46" i="1"/>
  <c r="F44" i="1"/>
  <c r="F43" i="1"/>
  <c r="F42" i="1"/>
  <c r="F189" i="1"/>
  <c r="G186" i="1"/>
  <c r="G185" i="1"/>
  <c r="F186" i="1"/>
  <c r="F185" i="1"/>
  <c r="G183" i="1"/>
  <c r="F183" i="1"/>
  <c r="G180" i="1"/>
  <c r="F181" i="1"/>
  <c r="F180" i="1"/>
  <c r="G177" i="1"/>
  <c r="G176" i="1"/>
  <c r="G175" i="1"/>
  <c r="F177" i="1"/>
  <c r="F176" i="1"/>
  <c r="F175" i="1"/>
  <c r="G174" i="1"/>
  <c r="F174" i="1"/>
  <c r="G171" i="1"/>
  <c r="F171" i="1"/>
  <c r="G167" i="1"/>
  <c r="F167" i="1"/>
  <c r="G165" i="1"/>
  <c r="F165" i="1"/>
  <c r="F163" i="1"/>
  <c r="F162" i="1"/>
  <c r="G155" i="1"/>
  <c r="F153" i="1"/>
  <c r="G153" i="1"/>
  <c r="F152" i="1"/>
  <c r="D146" i="1"/>
  <c r="E146" i="1"/>
  <c r="E145" i="1" s="1"/>
  <c r="G149" i="1"/>
  <c r="G148" i="1"/>
  <c r="F149" i="1"/>
  <c r="F148" i="1"/>
  <c r="G141" i="1"/>
  <c r="G140" i="1"/>
  <c r="G139" i="1"/>
  <c r="G138" i="1"/>
  <c r="G137" i="1"/>
  <c r="F141" i="1"/>
  <c r="F140" i="1"/>
  <c r="F139" i="1"/>
  <c r="F119" i="1"/>
  <c r="G91" i="1"/>
  <c r="F91" i="1"/>
  <c r="G85" i="1"/>
  <c r="F85" i="1"/>
  <c r="G84" i="1"/>
  <c r="F84" i="1"/>
  <c r="G82" i="1"/>
  <c r="F82" i="1"/>
  <c r="F80" i="1"/>
  <c r="F76" i="1"/>
  <c r="F72" i="1"/>
  <c r="F71" i="1"/>
  <c r="G54" i="1"/>
  <c r="G53" i="1"/>
  <c r="G47" i="1"/>
  <c r="G46" i="1"/>
  <c r="E182" i="1"/>
  <c r="C182" i="1"/>
  <c r="F182" i="1" s="1"/>
  <c r="D182" i="1"/>
  <c r="G146" i="1" l="1"/>
  <c r="G182" i="1"/>
  <c r="C272" i="1" l="1"/>
  <c r="B272" i="1"/>
  <c r="C235" i="1"/>
  <c r="B235" i="1"/>
  <c r="C224" i="1"/>
  <c r="B224" i="1"/>
  <c r="F179" i="1"/>
  <c r="G94" i="1"/>
  <c r="F94" i="1"/>
  <c r="E93" i="1"/>
  <c r="E92" i="1" s="1"/>
  <c r="D93" i="1"/>
  <c r="D92" i="1" s="1"/>
  <c r="C93" i="1"/>
  <c r="C92" i="1" s="1"/>
  <c r="C90" i="1"/>
  <c r="D78" i="1"/>
  <c r="D83" i="1"/>
  <c r="E89" i="1"/>
  <c r="D218" i="1"/>
  <c r="F19" i="1"/>
  <c r="F20" i="1"/>
  <c r="F22" i="1"/>
  <c r="F23" i="1"/>
  <c r="E19" i="1"/>
  <c r="E20" i="1"/>
  <c r="E22" i="1"/>
  <c r="E23" i="1"/>
  <c r="E40" i="1"/>
  <c r="F41" i="1"/>
  <c r="E45" i="1"/>
  <c r="E48" i="1"/>
  <c r="E52" i="1"/>
  <c r="E55" i="1"/>
  <c r="E58" i="1"/>
  <c r="F59" i="1"/>
  <c r="E60" i="1"/>
  <c r="F60" i="1" s="1"/>
  <c r="F61" i="1"/>
  <c r="E62" i="1"/>
  <c r="F63" i="1"/>
  <c r="E65" i="1"/>
  <c r="F66" i="1"/>
  <c r="F67" i="1"/>
  <c r="E68" i="1"/>
  <c r="F69" i="1"/>
  <c r="F70" i="1"/>
  <c r="F75" i="1"/>
  <c r="F77" i="1"/>
  <c r="E78" i="1"/>
  <c r="F79" i="1"/>
  <c r="F81" i="1"/>
  <c r="E83" i="1"/>
  <c r="E97" i="1"/>
  <c r="E96" i="1" s="1"/>
  <c r="F98" i="1"/>
  <c r="E107" i="1"/>
  <c r="F108" i="1"/>
  <c r="F109" i="1"/>
  <c r="E110" i="1"/>
  <c r="F111" i="1"/>
  <c r="E112" i="1"/>
  <c r="F113" i="1"/>
  <c r="E115" i="1"/>
  <c r="F116" i="1"/>
  <c r="F117" i="1"/>
  <c r="F118" i="1"/>
  <c r="E120" i="1"/>
  <c r="F121" i="1"/>
  <c r="F122" i="1"/>
  <c r="F123" i="1"/>
  <c r="F124" i="1"/>
  <c r="E125" i="1"/>
  <c r="F126" i="1"/>
  <c r="F127" i="1"/>
  <c r="F128" i="1"/>
  <c r="F129" i="1"/>
  <c r="F130" i="1"/>
  <c r="F131" i="1"/>
  <c r="F132" i="1"/>
  <c r="F133" i="1"/>
  <c r="E134" i="1"/>
  <c r="F135" i="1"/>
  <c r="F136" i="1"/>
  <c r="F137" i="1"/>
  <c r="F138" i="1"/>
  <c r="E143" i="1"/>
  <c r="E142" i="1" s="1"/>
  <c r="F144" i="1"/>
  <c r="E151" i="1"/>
  <c r="E154" i="1"/>
  <c r="F155" i="1"/>
  <c r="E157" i="1"/>
  <c r="E156" i="1" s="1"/>
  <c r="F158" i="1"/>
  <c r="F159" i="1"/>
  <c r="E161" i="1"/>
  <c r="E164" i="1"/>
  <c r="E166" i="1"/>
  <c r="E170" i="1"/>
  <c r="E173" i="1"/>
  <c r="E178" i="1"/>
  <c r="E184" i="1"/>
  <c r="E188" i="1"/>
  <c r="D74" i="1"/>
  <c r="D90" i="1"/>
  <c r="G90" i="1" s="1"/>
  <c r="D68" i="1"/>
  <c r="D65" i="1"/>
  <c r="D62" i="1"/>
  <c r="D60" i="1"/>
  <c r="D58" i="1"/>
  <c r="D55" i="1"/>
  <c r="D52" i="1"/>
  <c r="D48" i="1"/>
  <c r="D45" i="1"/>
  <c r="D40" i="1"/>
  <c r="G61" i="1"/>
  <c r="D125" i="1"/>
  <c r="E73" i="1" l="1"/>
  <c r="E169" i="1"/>
  <c r="E106" i="1"/>
  <c r="F89" i="1"/>
  <c r="C89" i="1"/>
  <c r="F90" i="1"/>
  <c r="E187" i="1"/>
  <c r="G40" i="1"/>
  <c r="E172" i="1"/>
  <c r="G92" i="1"/>
  <c r="F92" i="1"/>
  <c r="G93" i="1"/>
  <c r="F93" i="1"/>
  <c r="E160" i="1"/>
  <c r="E150" i="1"/>
  <c r="E64" i="1"/>
  <c r="E39" i="1"/>
  <c r="E38" i="1" s="1"/>
  <c r="D51" i="1"/>
  <c r="E51" i="1"/>
  <c r="E114" i="1"/>
  <c r="E95" i="1"/>
  <c r="G60" i="1"/>
  <c r="E99" i="1" l="1"/>
  <c r="E168" i="1"/>
  <c r="D184" i="1" l="1"/>
  <c r="G184" i="1" s="1"/>
  <c r="C184" i="1"/>
  <c r="F184" i="1" s="1"/>
  <c r="B18" i="1"/>
  <c r="C154" i="1" l="1"/>
  <c r="F154" i="1" s="1"/>
  <c r="C40" i="1"/>
  <c r="F40" i="1" s="1"/>
  <c r="D235" i="1"/>
  <c r="D222" i="1"/>
  <c r="D151" i="1" l="1"/>
  <c r="G151" i="1" s="1"/>
  <c r="C151" i="1"/>
  <c r="F151" i="1" s="1"/>
  <c r="D173" i="1"/>
  <c r="G173" i="1" s="1"/>
  <c r="C173" i="1"/>
  <c r="F173" i="1" s="1"/>
  <c r="D166" i="1"/>
  <c r="G166" i="1" s="1"/>
  <c r="C166" i="1"/>
  <c r="F166" i="1" s="1"/>
  <c r="D164" i="1"/>
  <c r="D107" i="1"/>
  <c r="D154" i="1"/>
  <c r="G154" i="1" s="1"/>
  <c r="D150" i="1" l="1"/>
  <c r="G150" i="1" s="1"/>
  <c r="C115" i="1"/>
  <c r="F115" i="1" s="1"/>
  <c r="C188" i="1"/>
  <c r="C178" i="1"/>
  <c r="F178" i="1" s="1"/>
  <c r="C170" i="1"/>
  <c r="C164" i="1"/>
  <c r="C157" i="1"/>
  <c r="C150" i="1"/>
  <c r="F150" i="1" s="1"/>
  <c r="C146" i="1"/>
  <c r="C143" i="1"/>
  <c r="C134" i="1"/>
  <c r="F134" i="1" s="1"/>
  <c r="C125" i="1"/>
  <c r="F125" i="1" s="1"/>
  <c r="C120" i="1"/>
  <c r="F120" i="1" s="1"/>
  <c r="C112" i="1"/>
  <c r="F112" i="1" s="1"/>
  <c r="C110" i="1"/>
  <c r="F110" i="1" s="1"/>
  <c r="C107" i="1"/>
  <c r="F107" i="1" s="1"/>
  <c r="C161" i="1" l="1"/>
  <c r="F164" i="1"/>
  <c r="C187" i="1"/>
  <c r="F187" i="1" s="1"/>
  <c r="F188" i="1"/>
  <c r="C169" i="1"/>
  <c r="F169" i="1" s="1"/>
  <c r="F170" i="1"/>
  <c r="C145" i="1"/>
  <c r="F145" i="1" s="1"/>
  <c r="F146" i="1"/>
  <c r="C172" i="1"/>
  <c r="C142" i="1"/>
  <c r="F142" i="1" s="1"/>
  <c r="F143" i="1"/>
  <c r="C160" i="1"/>
  <c r="F160" i="1" s="1"/>
  <c r="F161" i="1"/>
  <c r="C156" i="1"/>
  <c r="F156" i="1" s="1"/>
  <c r="F157" i="1"/>
  <c r="C106" i="1"/>
  <c r="C114" i="1"/>
  <c r="F114" i="1" s="1"/>
  <c r="C168" i="1" l="1"/>
  <c r="F168" i="1" s="1"/>
  <c r="F172" i="1"/>
  <c r="C105" i="1"/>
  <c r="C97" i="1"/>
  <c r="C83" i="1"/>
  <c r="F83" i="1" s="1"/>
  <c r="C78" i="1"/>
  <c r="F78" i="1" s="1"/>
  <c r="C74" i="1"/>
  <c r="F74" i="1" s="1"/>
  <c r="C68" i="1"/>
  <c r="F68" i="1" s="1"/>
  <c r="C65" i="1"/>
  <c r="F65" i="1" s="1"/>
  <c r="C62" i="1"/>
  <c r="F62" i="1" s="1"/>
  <c r="C58" i="1"/>
  <c r="F58" i="1" s="1"/>
  <c r="C55" i="1"/>
  <c r="F55" i="1" s="1"/>
  <c r="C52" i="1"/>
  <c r="F52" i="1" s="1"/>
  <c r="C48" i="1"/>
  <c r="F48" i="1" s="1"/>
  <c r="C45" i="1"/>
  <c r="F45" i="1" s="1"/>
  <c r="C96" i="1" l="1"/>
  <c r="F97" i="1"/>
  <c r="C73" i="1"/>
  <c r="F73" i="1" s="1"/>
  <c r="C64" i="1"/>
  <c r="F64" i="1" s="1"/>
  <c r="C51" i="1"/>
  <c r="F51" i="1" s="1"/>
  <c r="C39" i="1"/>
  <c r="F39" i="1" s="1"/>
  <c r="C95" i="1" l="1"/>
  <c r="F95" i="1" s="1"/>
  <c r="F96" i="1"/>
  <c r="C38" i="1"/>
  <c r="C99" i="1" l="1"/>
  <c r="F99" i="1" s="1"/>
  <c r="F38" i="1"/>
  <c r="D18" i="1"/>
  <c r="B21" i="1"/>
  <c r="B24" i="1" s="1"/>
  <c r="D188" i="1"/>
  <c r="E18" i="1" l="1"/>
  <c r="D89" i="1"/>
  <c r="D187" i="1"/>
  <c r="D178" i="1"/>
  <c r="D172" i="1" s="1"/>
  <c r="D170" i="1"/>
  <c r="D134" i="1"/>
  <c r="D143" i="1"/>
  <c r="D142" i="1" s="1"/>
  <c r="D145" i="1"/>
  <c r="D157" i="1"/>
  <c r="D156" i="1" s="1"/>
  <c r="D120" i="1"/>
  <c r="D115" i="1"/>
  <c r="D112" i="1"/>
  <c r="D110" i="1"/>
  <c r="D97" i="1"/>
  <c r="D96" i="1" s="1"/>
  <c r="D95" i="1" s="1"/>
  <c r="G152" i="1"/>
  <c r="G158" i="1"/>
  <c r="G159" i="1"/>
  <c r="G162" i="1"/>
  <c r="G179" i="1"/>
  <c r="G181" i="1"/>
  <c r="G189" i="1"/>
  <c r="G144" i="1"/>
  <c r="G135" i="1"/>
  <c r="G136" i="1"/>
  <c r="G124" i="1"/>
  <c r="G126" i="1"/>
  <c r="G127" i="1"/>
  <c r="G128" i="1"/>
  <c r="G129" i="1"/>
  <c r="G130" i="1"/>
  <c r="G131" i="1"/>
  <c r="G132" i="1"/>
  <c r="G133" i="1"/>
  <c r="G108" i="1"/>
  <c r="G109" i="1"/>
  <c r="G111" i="1"/>
  <c r="G113" i="1"/>
  <c r="G116" i="1"/>
  <c r="G117" i="1"/>
  <c r="G118" i="1"/>
  <c r="G119" i="1"/>
  <c r="G121" i="1"/>
  <c r="G122" i="1"/>
  <c r="G123" i="1"/>
  <c r="G49" i="1"/>
  <c r="G50" i="1"/>
  <c r="G56" i="1"/>
  <c r="G57" i="1"/>
  <c r="G58" i="1"/>
  <c r="G59" i="1"/>
  <c r="G63" i="1"/>
  <c r="G66" i="1"/>
  <c r="G67" i="1"/>
  <c r="G69" i="1"/>
  <c r="G70" i="1"/>
  <c r="G71" i="1"/>
  <c r="G72" i="1"/>
  <c r="G75" i="1"/>
  <c r="G76" i="1"/>
  <c r="G77" i="1"/>
  <c r="G79" i="1"/>
  <c r="G80" i="1"/>
  <c r="G81" i="1"/>
  <c r="G98" i="1"/>
  <c r="D271" i="1"/>
  <c r="D270" i="1"/>
  <c r="D250" i="1"/>
  <c r="D251" i="1"/>
  <c r="D252" i="1"/>
  <c r="D253" i="1"/>
  <c r="D254" i="1"/>
  <c r="D255" i="1"/>
  <c r="D249" i="1"/>
  <c r="C256" i="1"/>
  <c r="B256" i="1"/>
  <c r="D234" i="1"/>
  <c r="D219" i="1"/>
  <c r="D220" i="1"/>
  <c r="D221" i="1"/>
  <c r="D223" i="1"/>
  <c r="C21" i="1"/>
  <c r="D21" i="1"/>
  <c r="C18" i="1"/>
  <c r="F18" i="1" s="1"/>
  <c r="D169" i="1" l="1"/>
  <c r="G170" i="1"/>
  <c r="E21" i="1"/>
  <c r="F21" i="1"/>
  <c r="D24" i="1"/>
  <c r="C24" i="1"/>
  <c r="D39" i="1"/>
  <c r="G39" i="1" s="1"/>
  <c r="D106" i="1"/>
  <c r="G96" i="1"/>
  <c r="D73" i="1"/>
  <c r="G188" i="1"/>
  <c r="G142" i="1"/>
  <c r="D64" i="1"/>
  <c r="G89" i="1"/>
  <c r="G62" i="1"/>
  <c r="G143" i="1"/>
  <c r="D114" i="1"/>
  <c r="G187" i="1"/>
  <c r="G164" i="1"/>
  <c r="D161" i="1"/>
  <c r="D160" i="1" s="1"/>
  <c r="G145" i="1"/>
  <c r="G156" i="1"/>
  <c r="G97" i="1"/>
  <c r="G78" i="1"/>
  <c r="G107" i="1"/>
  <c r="G157" i="1"/>
  <c r="G48" i="1"/>
  <c r="G52" i="1"/>
  <c r="G110" i="1"/>
  <c r="G115" i="1"/>
  <c r="G178" i="1"/>
  <c r="G112" i="1"/>
  <c r="G120" i="1"/>
  <c r="G55" i="1"/>
  <c r="G83" i="1"/>
  <c r="G125" i="1"/>
  <c r="G65" i="1"/>
  <c r="G68" i="1"/>
  <c r="G134" i="1"/>
  <c r="G45" i="1"/>
  <c r="G95" i="1"/>
  <c r="G74" i="1"/>
  <c r="D256" i="1"/>
  <c r="D272" i="1"/>
  <c r="D224" i="1"/>
  <c r="D168" i="1" l="1"/>
  <c r="G169" i="1"/>
  <c r="D38" i="1"/>
  <c r="D99" i="1" s="1"/>
  <c r="D105" i="1"/>
  <c r="D190" i="1" s="1"/>
  <c r="G161" i="1"/>
  <c r="G160" i="1"/>
  <c r="G163" i="1"/>
  <c r="G172" i="1"/>
  <c r="G73" i="1"/>
  <c r="G114" i="1"/>
  <c r="G64" i="1"/>
  <c r="G51" i="1"/>
  <c r="G106" i="1" l="1"/>
  <c r="C190" i="1"/>
  <c r="G38" i="1"/>
  <c r="G168" i="1"/>
  <c r="E105" i="1" l="1"/>
  <c r="F106" i="1"/>
  <c r="G99" i="1"/>
  <c r="F105" i="1" l="1"/>
  <c r="E190" i="1"/>
  <c r="G105" i="1"/>
  <c r="F190" i="1" l="1"/>
  <c r="G190" i="1"/>
</calcChain>
</file>

<file path=xl/sharedStrings.xml><?xml version="1.0" encoding="utf-8"?>
<sst xmlns="http://schemas.openxmlformats.org/spreadsheetml/2006/main" count="372" uniqueCount="286">
  <si>
    <t>REPUBLIKA HRVATSKA</t>
  </si>
  <si>
    <t>VUKOVARSKO-SRIJEMSKA ŽUPANIJA</t>
  </si>
  <si>
    <t>OPĆINA BOGDANOVCI</t>
  </si>
  <si>
    <t>I. OPĆI DIO</t>
  </si>
  <si>
    <t>Članak 1.</t>
  </si>
  <si>
    <t>RAČUN PRIHODA I RASHODA</t>
  </si>
  <si>
    <t>PRIHODI POSLOVANJA</t>
  </si>
  <si>
    <t>RASHODI POSLOVANJA</t>
  </si>
  <si>
    <t>RASHODI ZA NABAVU NEFINANCIJSKE IMOVINE</t>
  </si>
  <si>
    <t>RASPOLOŽIVA SREDSTVA IZ PRETHODNIH GODINA</t>
  </si>
  <si>
    <t>UKUPAN DONOS VIŠKA/MANJKA IZ PRETHODNIH GODINA</t>
  </si>
  <si>
    <t xml:space="preserve">DIO KOJI ĆE SE RASPOREDITI/POKRITI U RAZDOBLJU </t>
  </si>
  <si>
    <t>RAČUN FINANCIRANJA</t>
  </si>
  <si>
    <t>NETO FINANCIRANJE</t>
  </si>
  <si>
    <t>Prihodi po ekonomskoj klasifikaciji</t>
  </si>
  <si>
    <t>Račun/ Pozicija</t>
  </si>
  <si>
    <t>Opis</t>
  </si>
  <si>
    <t>Izvršenje 2019.</t>
  </si>
  <si>
    <t>Proračun 2020.</t>
  </si>
  <si>
    <t>Izvršenje 2020.</t>
  </si>
  <si>
    <t>Indeks 5/3</t>
  </si>
  <si>
    <t>Indeks 5/4</t>
  </si>
  <si>
    <t>Prihodi poslovanja</t>
  </si>
  <si>
    <t>Prihodi od poreza</t>
  </si>
  <si>
    <t>Porez i prirez na dohodak</t>
  </si>
  <si>
    <t xml:space="preserve">Porez i prirez na dohodak od nesamostalnog rada </t>
  </si>
  <si>
    <t>Porezi na imovinu</t>
  </si>
  <si>
    <t>Povremeni porezi na imovinu</t>
  </si>
  <si>
    <t>Porezi na robu i usluge</t>
  </si>
  <si>
    <t>Porez na promet</t>
  </si>
  <si>
    <t>Porezi na korištenje dobara ili izvođenje aktivnosti</t>
  </si>
  <si>
    <t>Pomoći iz inozemstva (darovnice) i od subjekata unutar opće države</t>
  </si>
  <si>
    <t xml:space="preserve">Pomoći iz proračuna </t>
  </si>
  <si>
    <t>Tekuće pomoći iz proračuna</t>
  </si>
  <si>
    <t xml:space="preserve">Kapitalne pomoći iz proračuna </t>
  </si>
  <si>
    <t>Pomoći od ostalih subjekata unutar opće države</t>
  </si>
  <si>
    <t>Tekuće pomoći od ostalih subjekata unutar opće države</t>
  </si>
  <si>
    <t>Kapitalne pomoći od ostalih subjekata unutar opće države</t>
  </si>
  <si>
    <t>Pomoći temeljem prijenosa EU sredstava</t>
  </si>
  <si>
    <t>Tekuće pomoći temeljem prijenosa EU sredstava</t>
  </si>
  <si>
    <t>Kapitalne pomoći temeljem prijenosa EU sredstava</t>
  </si>
  <si>
    <t>Prihodi od imovine</t>
  </si>
  <si>
    <t>Prihodi od financijske imovine</t>
  </si>
  <si>
    <t>Kamate na oročena sredstva i depozite po viđenju</t>
  </si>
  <si>
    <t>Prihodi od zateznih kamata</t>
  </si>
  <si>
    <t>Prihodi od nefinancijske imovine</t>
  </si>
  <si>
    <t>Naknade za koncesije</t>
  </si>
  <si>
    <t>Prihodi od zakupa i iznajmljivanja imovine</t>
  </si>
  <si>
    <t>Ostali prihodi od nefinancijske imovine</t>
  </si>
  <si>
    <t>Prihodi od administrativnih pristojbi i po posebnim propisima</t>
  </si>
  <si>
    <t>Administrativne (upravne) pristojbe</t>
  </si>
  <si>
    <t>Županijske, gradske i općinske pristojbe i naknade</t>
  </si>
  <si>
    <t>Ostale upravne pristojbe</t>
  </si>
  <si>
    <t>Prihodi po posebnim propisima</t>
  </si>
  <si>
    <t>Prihodi vodoprivrede</t>
  </si>
  <si>
    <t>Doprinosi za šume</t>
  </si>
  <si>
    <t xml:space="preserve">Ostali nespomenuti prihodi </t>
  </si>
  <si>
    <t>Komunalni doprinos i naknada</t>
  </si>
  <si>
    <t>Komunalni doprinos</t>
  </si>
  <si>
    <t>Komunalna naknada</t>
  </si>
  <si>
    <t>Ostali prihodi</t>
  </si>
  <si>
    <t xml:space="preserve">Donacije od pravnih i fizičkih osoba izvan opće države </t>
  </si>
  <si>
    <t>Kapitalne donacije</t>
  </si>
  <si>
    <t>Prihodi od prodaje nefi.  imovine</t>
  </si>
  <si>
    <t>Prihodi od prodaje neproizvedene imovine</t>
  </si>
  <si>
    <t>Prihodi od prodaje materijalne imovine - prirodnih bogatstava</t>
  </si>
  <si>
    <t>Zemljište</t>
  </si>
  <si>
    <t>UKUPNO</t>
  </si>
  <si>
    <t>Stalni porezi na nepokretnu imovinu</t>
  </si>
  <si>
    <t>Porez na promet nekretnina</t>
  </si>
  <si>
    <t>Ostale pristojbe i naknade</t>
  </si>
  <si>
    <t>Prihodi vodnog doprinosa</t>
  </si>
  <si>
    <t>Kazne</t>
  </si>
  <si>
    <t>Prihodi od troškova prisilne naplate</t>
  </si>
  <si>
    <t>Pomoći od međunarodnih organizacija i tijela EU</t>
  </si>
  <si>
    <t>Kapitalne pomoći iz EU</t>
  </si>
  <si>
    <t>Tekuće pomoći iz EU</t>
  </si>
  <si>
    <t>UKUPNO PRIHODI:</t>
  </si>
  <si>
    <t>Rashodi poslovanja</t>
  </si>
  <si>
    <t>Rashodi za zaposlene</t>
  </si>
  <si>
    <t>Plaće</t>
  </si>
  <si>
    <t>Ostali rashodi za zaposlene</t>
  </si>
  <si>
    <t>Doprinosi na plaće</t>
  </si>
  <si>
    <t>Materijalni rashodi</t>
  </si>
  <si>
    <t>Naknade troškova zaposlenima</t>
  </si>
  <si>
    <t>Rashodi za materijal i energiju</t>
  </si>
  <si>
    <t>Rashodi za usluge</t>
  </si>
  <si>
    <t>Ostali nespomenuti rashodi poslovanja</t>
  </si>
  <si>
    <t>Financijski rashodi</t>
  </si>
  <si>
    <t>Ostali financijski rashodi</t>
  </si>
  <si>
    <t>Subvencije</t>
  </si>
  <si>
    <t>Subvencije trgovačkim društvima, obrtnicima, malim i srednjim  poduzetnicima izvan javnog sektora</t>
  </si>
  <si>
    <t>Pomoći dane u inozemstvo i unutar opće države</t>
  </si>
  <si>
    <t>Pomoći unutar opće države</t>
  </si>
  <si>
    <t>Naknade građanima i kućanstvima iz proračuna</t>
  </si>
  <si>
    <t>Ostale naknade građanima i kućanstvima iz proračuna</t>
  </si>
  <si>
    <t>Ostali rashodi</t>
  </si>
  <si>
    <t>Tekuće donacije</t>
  </si>
  <si>
    <t>Rashodi za nabavu nefinancijske imovne</t>
  </si>
  <si>
    <t>Rashodi za kupovinu zemljišta</t>
  </si>
  <si>
    <t>Rashodi za nabavu proizvedene dugotrajne imovine</t>
  </si>
  <si>
    <t>Građevinski objekti</t>
  </si>
  <si>
    <t>Postrojenja i oprema</t>
  </si>
  <si>
    <t>Nematerijalna proizvedena imovina</t>
  </si>
  <si>
    <t>Rashodi za dodatna ulaganja na nefinancijskoj imovini</t>
  </si>
  <si>
    <t>Dodatna ulaganja na građevinskim objektima</t>
  </si>
  <si>
    <t>UKUPNO RASHODI:</t>
  </si>
  <si>
    <t>Rashodi po ekonomskoj klasifikaciji</t>
  </si>
  <si>
    <t>Plaće za zaposlene</t>
  </si>
  <si>
    <t>Topli obrok</t>
  </si>
  <si>
    <t>Ostali rahodi za zaposlene</t>
  </si>
  <si>
    <t>Doprinosi za obvezno zdravstveno osiguranje</t>
  </si>
  <si>
    <t>Službena putovanja</t>
  </si>
  <si>
    <t>Naknade za prijevoz</t>
  </si>
  <si>
    <t>Seminari</t>
  </si>
  <si>
    <t>Ostale naknade troškova nezaposlenima</t>
  </si>
  <si>
    <t>Uredski materijal i ostali materijal</t>
  </si>
  <si>
    <t>Energija</t>
  </si>
  <si>
    <t>Sitan inventar i auto gume</t>
  </si>
  <si>
    <t>Službena, radna i zaštitna odjeća i obuća</t>
  </si>
  <si>
    <t>Usluge telefona, pošte i prijevoza</t>
  </si>
  <si>
    <t>Usluge tekućeg i investicijskog održavanja</t>
  </si>
  <si>
    <t>Usluge promidžbe i informiranja</t>
  </si>
  <si>
    <t>Komunalne usluge</t>
  </si>
  <si>
    <t>Zdravstvene i veterinarske usluge</t>
  </si>
  <si>
    <t>Intelektualne i osobne usluge</t>
  </si>
  <si>
    <t>Računalne usluge</t>
  </si>
  <si>
    <t>Ostale usluge</t>
  </si>
  <si>
    <t>Naknade za rad predstavničkih tijela, povjerenstava i sl.</t>
  </si>
  <si>
    <t>Premije osiguranja</t>
  </si>
  <si>
    <t>Reprezentacija</t>
  </si>
  <si>
    <t>Članarine</t>
  </si>
  <si>
    <t>Pristojbe i naknade</t>
  </si>
  <si>
    <t>Bankarske usluge i usluge platnog prometa</t>
  </si>
  <si>
    <t>Subvencije - VGV vodoopskrba</t>
  </si>
  <si>
    <t>Tekuće pomoći unutar općeg proračuna</t>
  </si>
  <si>
    <t>Naknade građanima i kućanstvima u novcu</t>
  </si>
  <si>
    <t>Naknade građanima i kućanstvima u naravi</t>
  </si>
  <si>
    <t>Tekuće donacije u novcu</t>
  </si>
  <si>
    <t>Tekuće donacije u naravi</t>
  </si>
  <si>
    <t>Naknade štete uzrokovane prirodnim nepogodama</t>
  </si>
  <si>
    <t>Kupovina zemljišta</t>
  </si>
  <si>
    <t>Poslovni objekti</t>
  </si>
  <si>
    <t>Ceste, željeznice i ostali prometni objekti</t>
  </si>
  <si>
    <t>Ostali građevinski objekti</t>
  </si>
  <si>
    <t>Uredska oprema i namještaj</t>
  </si>
  <si>
    <t>Uređaji, strojevi i oprema za ostale namjene</t>
  </si>
  <si>
    <t>Prijevozna sredstva u cestovnom prometu</t>
  </si>
  <si>
    <t>Umjetnička, literarna i znanstvena djela</t>
  </si>
  <si>
    <t>Sudski troškovi</t>
  </si>
  <si>
    <t>Subvencije poljoprivrednicima i obrtnicima</t>
  </si>
  <si>
    <t>Oprema za održavanje i zaštitu</t>
  </si>
  <si>
    <t xml:space="preserve">3. IZVJEŠTAJ O KORIŠTENJU PRORAČUNSKE ZALIHE </t>
  </si>
  <si>
    <r>
      <t xml:space="preserve">     korištenja iste</t>
    </r>
    <r>
      <rPr>
        <sz val="10"/>
        <color rgb="FFFF0000"/>
        <rFont val="Calibri"/>
        <family val="2"/>
        <charset val="238"/>
      </rPr>
      <t xml:space="preserve">.  </t>
    </r>
  </si>
  <si>
    <t xml:space="preserve">4. IZVJEŠTAJ O ZADUŽIVANJU NA DOMAĆEM I STRANOM TRŽIŠTU NOVCA I KAPITALA </t>
  </si>
  <si>
    <t xml:space="preserve">5. IZVJEŠTAJ O DANIM JAMSTVIMA I IZDACIMA PO JAMSTVIMA </t>
  </si>
  <si>
    <t xml:space="preserve">6. OBRAŽLOŽENJE OSTVARENIH PRIHODA I PRIMITKA, RASHODA I IZDATAKA </t>
  </si>
  <si>
    <t xml:space="preserve">6.1. OBRAZLOŽENJE OSTVARENJA PRIHODA I PRIMITAKA </t>
  </si>
  <si>
    <t xml:space="preserve"> PRIHODI POSLOVANJA </t>
  </si>
  <si>
    <t xml:space="preserve">PRIHODI POSLOVANJA </t>
  </si>
  <si>
    <t>Indeks</t>
  </si>
  <si>
    <t>Prihodi od poreza 61</t>
  </si>
  <si>
    <t>Pomoći 63</t>
  </si>
  <si>
    <t>Prihodi od imovine 64</t>
  </si>
  <si>
    <t>Prihodi od upravnih i administrativnih pristojbi, pristojbi po posebnim propisima i naknada  65</t>
  </si>
  <si>
    <t>U k u p n o : 6</t>
  </si>
  <si>
    <t xml:space="preserve"> PRIHODI OD PRODAJE NEFINANCIJSKE IMOVINE </t>
  </si>
  <si>
    <t>Prihodi od prodaje nefinancijske imovine 71</t>
  </si>
  <si>
    <r>
      <t>U k u p n o</t>
    </r>
    <r>
      <rPr>
        <sz val="10"/>
        <color rgb="FF000000"/>
        <rFont val="Calibri"/>
        <family val="2"/>
        <charset val="238"/>
        <scheme val="minor"/>
      </rPr>
      <t>: 7</t>
    </r>
  </si>
  <si>
    <r>
      <t>6.2.</t>
    </r>
    <r>
      <rPr>
        <b/>
        <i/>
        <sz val="10"/>
        <rFont val="Calibri"/>
        <family val="2"/>
        <charset val="238"/>
      </rPr>
      <t xml:space="preserve"> OBRAZLOŽENJE OSTVARENJA RASHODA I IZDATAKA</t>
    </r>
  </si>
  <si>
    <t>Prema ekonomskoj klasifikaciji rashodi i izdaci su:</t>
  </si>
  <si>
    <r>
      <t>-</t>
    </r>
    <r>
      <rPr>
        <sz val="7"/>
        <rFont val="Times New Roman"/>
        <family val="1"/>
        <charset val="238"/>
      </rPr>
      <t xml:space="preserve">       </t>
    </r>
    <r>
      <rPr>
        <sz val="10"/>
        <rFont val="Calibri"/>
        <family val="2"/>
        <charset val="238"/>
      </rPr>
      <t>RASHODI POSLOVANJA</t>
    </r>
  </si>
  <si>
    <r>
      <t>-</t>
    </r>
    <r>
      <rPr>
        <sz val="7"/>
        <rFont val="Times New Roman"/>
        <family val="1"/>
        <charset val="238"/>
      </rPr>
      <t xml:space="preserve">       </t>
    </r>
    <r>
      <rPr>
        <sz val="10"/>
        <rFont val="Calibri"/>
        <family val="2"/>
        <charset val="238"/>
      </rPr>
      <t>RASHODI ZA NABAVU NEFINANCIJSKE IMOVINE</t>
    </r>
  </si>
  <si>
    <t>Rashodi za zaposlene 31</t>
  </si>
  <si>
    <t>Materijalni rashodi 32</t>
  </si>
  <si>
    <t>Financijski rashodi 34</t>
  </si>
  <si>
    <t>Pomoći dane u inozemstvo i unutar opće države 36</t>
  </si>
  <si>
    <t>Naknade građanima i kućanstvima 37</t>
  </si>
  <si>
    <t>Ostali rashodi 38</t>
  </si>
  <si>
    <t>U k u p n o:  3</t>
  </si>
  <si>
    <t>Rashodi za nabavu nefinancijske imovine (zemjište) 41</t>
  </si>
  <si>
    <t>Rashodi za nabavu proizvedene dugotrajne imovine 42</t>
  </si>
  <si>
    <t xml:space="preserve">Rashodi za dodatna ulaganja na građ. objektima (imovina u pripremi) 45 </t>
  </si>
  <si>
    <t>U k u p n o:  4</t>
  </si>
  <si>
    <t xml:space="preserve">7. STANJE NENAPLAĆENIH POTRAŽIVANJA ZA PRIHODE </t>
  </si>
  <si>
    <t>8. STANJE NEPODMIRENIH DOSPJELIH OBVEZA</t>
  </si>
  <si>
    <t>9. DEFICITI/SUFICIT PRORAČUNA</t>
  </si>
  <si>
    <t>INDEKS</t>
  </si>
  <si>
    <t>Subvencije 35</t>
  </si>
  <si>
    <t xml:space="preserve">Za naplatu dospjelih potraživanja za koje razrez, naplatu i evidenciju vodi jedinstveni upravni odjel, redovito se poduzimaju odgovarajuće mjere te provode ovršni i drugi propisani postupci naplate. </t>
  </si>
  <si>
    <t>Indeks %  5/3</t>
  </si>
  <si>
    <t>Indeks % 5/3</t>
  </si>
  <si>
    <t>PRIHODI OD PRODAJE NEFINANACIJSKE IMO.</t>
  </si>
  <si>
    <t>PRIMICI OD FIN. IMOVINE I ZADUŽIVANJA</t>
  </si>
  <si>
    <t>IZDACI ZA FIN. IMOVINU I OTPLATE ZAJMOVA</t>
  </si>
  <si>
    <t>2. POSEBNI DIO (TABLIČNI PRIKAZ U PRILOGU UZ OVU ODLUKU)</t>
  </si>
  <si>
    <t>Ulaganje u računalne programe</t>
  </si>
  <si>
    <t>Naknade od financijske imovine</t>
  </si>
  <si>
    <t xml:space="preserve">Tekuće pomoći izvanproračunskih gradskih i općinskih proračuna </t>
  </si>
  <si>
    <t>Prihodi na temelju ugovorenih obveza</t>
  </si>
  <si>
    <t>Tekuće donacije vrtići</t>
  </si>
  <si>
    <t>Kapitalne pomoći HV</t>
  </si>
  <si>
    <t>Porez na dohodak od obrta</t>
  </si>
  <si>
    <t>Porez na dohodak po godišnjoj prijavi</t>
  </si>
  <si>
    <t>Povrat poreza po godišnjoj prijavi</t>
  </si>
  <si>
    <t>- potraživanja za šumski doprinos u iznosu od 427,55 eura</t>
  </si>
  <si>
    <r>
      <t>Plan (</t>
    </r>
    <r>
      <rPr>
        <b/>
        <sz val="10"/>
        <color rgb="FF000000"/>
        <rFont val="Calibri"/>
        <family val="2"/>
        <charset val="238"/>
      </rPr>
      <t>€</t>
    </r>
    <r>
      <rPr>
        <b/>
        <sz val="10"/>
        <color rgb="FF000000"/>
        <rFont val="Calibri"/>
        <family val="2"/>
        <charset val="238"/>
        <scheme val="minor"/>
      </rPr>
      <t>)</t>
    </r>
  </si>
  <si>
    <r>
      <t>Izvršenje (</t>
    </r>
    <r>
      <rPr>
        <b/>
        <sz val="10"/>
        <color rgb="FF000000"/>
        <rFont val="Calibri"/>
        <family val="2"/>
        <charset val="238"/>
      </rPr>
      <t>€</t>
    </r>
    <r>
      <rPr>
        <b/>
        <sz val="10"/>
        <color rgb="FF000000"/>
        <rFont val="Calibri"/>
        <family val="2"/>
        <charset val="238"/>
        <scheme val="minor"/>
      </rPr>
      <t>)</t>
    </r>
  </si>
  <si>
    <t>IZVRŠENJE 2024.</t>
  </si>
  <si>
    <t>Izvršenje 2024.</t>
  </si>
  <si>
    <t>Ostali građevinski objekti - plac</t>
  </si>
  <si>
    <t>Prihodi iz nadležnog proračuna temeljem ugovorenih obveza 67</t>
  </si>
  <si>
    <t>- porez na nekretnine u iznosu od 5.167,92 eura</t>
  </si>
  <si>
    <t>- porez na potrošnju u iznosu od 1.382,50 eura</t>
  </si>
  <si>
    <t>- porez na tvrtku u iznosu od 1.618,83 eura</t>
  </si>
  <si>
    <t>a).Potraživanja za poreze, EU sredstva u ukupnom  iznosu od 8.169,25 eura a to su:</t>
  </si>
  <si>
    <t>- potraživanja za komunalni doprinos u iznosu od 1.331,70 eura</t>
  </si>
  <si>
    <t xml:space="preserve">   </t>
  </si>
  <si>
    <t>Polugodišnji izvještaj o izvršenju Proračuna Općine Bogdanovci za radoblje od 01.01.-30.06.2025. godine sastoji se od:</t>
  </si>
  <si>
    <t>PLAN 2025.</t>
  </si>
  <si>
    <t>IZVRŠENJE 2025.</t>
  </si>
  <si>
    <t>Plan 2025.</t>
  </si>
  <si>
    <t>Izvršenje 2025.</t>
  </si>
  <si>
    <t>PRIHODI UKUPNO</t>
  </si>
  <si>
    <t>RASHODI UKUPNO</t>
  </si>
  <si>
    <t>RAZLIKA-VIŠAK/MANJAK</t>
  </si>
  <si>
    <t xml:space="preserve">     U periodu od 01. siječnja do 30. lipnja 2025. g. Općina Bogdanovci se nije zaduživala. </t>
  </si>
  <si>
    <t>Naknada  za korištenje nefinancijske imovine</t>
  </si>
  <si>
    <t>Pomoći izravnanja za decentralizirane</t>
  </si>
  <si>
    <t>Pomoći fiskalnog izravnavanja</t>
  </si>
  <si>
    <t>Indeks %  5/4</t>
  </si>
  <si>
    <t>INDEKS % 4/2</t>
  </si>
  <si>
    <t>INDEKS % 4/3</t>
  </si>
  <si>
    <t>BROJČANA OZNAKA I NAZIV</t>
  </si>
  <si>
    <r>
      <t>·</t>
    </r>
    <r>
      <rPr>
        <sz val="7"/>
        <color theme="1"/>
        <rFont val="Times New Roman"/>
        <family val="1"/>
        <charset val="238"/>
      </rPr>
      <t xml:space="preserve">         </t>
    </r>
    <r>
      <rPr>
        <sz val="10"/>
        <color theme="1"/>
        <rFont val="Calibri"/>
        <family val="2"/>
        <charset val="238"/>
        <scheme val="minor"/>
      </rPr>
      <t>Razlika između ostvarenih prihoda/primitaka i rashoda/izdataka daje manjak prihoda/primitaka u iznosu 51.541,58 eura</t>
    </r>
  </si>
  <si>
    <t xml:space="preserve">Prihodi/primici u prvom polugodištu 2025. g. realizirani su u iznosu 825.315,63 € ili  27,34 % od polugodišnjeg plana. </t>
  </si>
  <si>
    <t>Kazne, upravne mjere i ostali</t>
  </si>
  <si>
    <t>Kazne i upravne mjere</t>
  </si>
  <si>
    <t>Ostale kazne</t>
  </si>
  <si>
    <t>Kazne, upravne mjere i ostali 68</t>
  </si>
  <si>
    <t>2025.</t>
  </si>
  <si>
    <t>01.01 – 30.06. 2025.</t>
  </si>
  <si>
    <t>Rashodi za nabavu nefinancijske imovine (zemjište) nisu realizirani u razdoblju od 01.01. do 30.06.2025.g.</t>
  </si>
  <si>
    <t>Rashodi za dodatna ulaganja na građ. objektima (imovina u pripremi) nisu realizirani u razdoblju od 01.01. do 30.06.2025.g.</t>
  </si>
  <si>
    <t>Predsjednica općinskog vijeća</t>
  </si>
  <si>
    <t>Jelena Vinaj, mag.oec.</t>
  </si>
  <si>
    <r>
      <t>Ova Odluka o usvajanju polugodišnjeg izvještaja o izvršenju Proračuna</t>
    </r>
    <r>
      <rPr>
        <b/>
        <sz val="10"/>
        <color theme="1"/>
        <rFont val="Calibri"/>
        <family val="2"/>
        <scheme val="minor"/>
      </rPr>
      <t xml:space="preserve"> </t>
    </r>
    <r>
      <rPr>
        <sz val="10"/>
        <color theme="1"/>
        <rFont val="Calibri"/>
        <family val="2"/>
        <scheme val="minor"/>
      </rPr>
      <t>Općine Bogdanovci za 2025. godinu</t>
    </r>
    <r>
      <rPr>
        <b/>
        <sz val="10"/>
        <color theme="1"/>
        <rFont val="Calibri"/>
        <family val="2"/>
        <scheme val="minor"/>
      </rPr>
      <t xml:space="preserve"> </t>
    </r>
    <r>
      <rPr>
        <sz val="10"/>
        <color theme="1"/>
        <rFont val="Calibri"/>
        <family val="2"/>
        <scheme val="minor"/>
      </rPr>
      <t>stupa na snagu osmog dana od dana objave u „Službenom vjesniku“ Vukovarsko-srijemske županije.</t>
    </r>
  </si>
  <si>
    <t xml:space="preserve">U  prvom polugodištu 2025. godine ukupni prihodi/primici ostvareni su u iznosu od 848.705,00 eura, odnosno 27,86%  od polugodišnjeg plana. </t>
  </si>
  <si>
    <t>Razlika između ostvarenih prihoda/primitaka i rashoda/izdataka daje manjak prihoda/primitaka u iznosu 51.541,58 eura</t>
  </si>
  <si>
    <t>Temeljem knjigovodstvenih evidencija proračuna utvrđene su nepodmire dospjele obveze, odnosno sve obveze na dan 30. lipnja 2025. godine koje su evidentirane u ukupnom iznosu od 117.816,49 eura.</t>
  </si>
  <si>
    <t>- potraživanja za komunalne naknade u iznosu od 57.128,51 eura</t>
  </si>
  <si>
    <t>- potraživanja za koncesije u iznosu od 4.583,68 eura</t>
  </si>
  <si>
    <t>c).Potraživanja za upravne i administrativne pristojbe i po posebnim propisima u ukupnom znosu od 63.471,44 eura</t>
  </si>
  <si>
    <t>d). Potraživanja od prodaje nefinancijske imovine iznose 310.200,62 eura odnose se na prodaju poljoprivrednog zemljišta u vasništvu RH s rokom otplate od dvadeset godina</t>
  </si>
  <si>
    <r>
      <t>·</t>
    </r>
    <r>
      <rPr>
        <sz val="7"/>
        <rFont val="Times New Roman"/>
        <family val="1"/>
        <charset val="238"/>
      </rPr>
      <t xml:space="preserve">         </t>
    </r>
    <r>
      <rPr>
        <sz val="10"/>
        <rFont val="Calibri"/>
        <family val="2"/>
        <charset val="238"/>
      </rPr>
      <t xml:space="preserve">Ostali rashodi realizirani su u iznosu od 80.711,50 eura ili 104,06% od polugodišnjeg plana. Odnose se na tekuće donacije u novcu udrugama građana, neprofitnim organizacijama, DVD-u, raznim sportskim i kulturnim udrugama; nogometni i stolnoteniski klubovi, lovačka i ribička društva, braniteljske udruge, kulturno umjetnička društva. </t>
    </r>
  </si>
  <si>
    <t>Prijevozna sredstva</t>
  </si>
  <si>
    <t xml:space="preserve">Stanje nenaplaćenih potraživanja za prihode iskazano u  bilanci na dan 30. lipnja 2025. godine iznosi ukupno 441.217,10 eura, a odnosi se na potraživanja:  </t>
  </si>
  <si>
    <t xml:space="preserve">    Općina Bogdanovci izdala je zadužnica u iznosu od 214.000,00, a primila u iznosu od 45.000,00 EUR.</t>
  </si>
  <si>
    <t xml:space="preserve">    U Proračunu Općine Bogdanovci za 2025. g. nije planirana proračunsku zaliha, samim tim nije bilo niti    </t>
  </si>
  <si>
    <r>
      <t>·</t>
    </r>
    <r>
      <rPr>
        <sz val="7"/>
        <color theme="1"/>
        <rFont val="Times New Roman"/>
        <family val="1"/>
        <charset val="238"/>
      </rPr>
      <t xml:space="preserve">         </t>
    </r>
    <r>
      <rPr>
        <sz val="10"/>
        <color theme="1"/>
        <rFont val="Calibri"/>
        <family val="2"/>
        <charset val="238"/>
      </rPr>
      <t xml:space="preserve">Uključujući preneseni manjak prihoda/primitaka iz prethodnih godina u iznosu 103.868,46 € i ovogodišnji manjak, čini manjak prihoda u sljedećem razdoblju koji iznosi ukupno 155.410,04 eura. </t>
    </r>
  </si>
  <si>
    <t>U nastavku daje se obrazloženje ostvarenja pojedinih vrsta prihoda/ primitaka po osnovnim skupinama prihoda u odnosu na ukupno planirane prihode poslovanja.</t>
  </si>
  <si>
    <r>
      <t>·</t>
    </r>
    <r>
      <rPr>
        <sz val="7"/>
        <rFont val="Times New Roman"/>
        <family val="1"/>
        <charset val="238"/>
      </rPr>
      <t xml:space="preserve">         </t>
    </r>
    <r>
      <rPr>
        <sz val="10"/>
        <rFont val="Calibri"/>
        <family val="2"/>
        <charset val="238"/>
      </rPr>
      <t>Rashodi za zaposlene izvršeni su u iznosu od 257.807,08 eura ili 82,80 % u odnosu na polugodišnji plan. Odnose se na rashode za bruto plaće uposlenih dužnosnika, djelatnika JUO, djelatnika u javnim radovima i djelatnika Projekta Zaželi.</t>
    </r>
  </si>
  <si>
    <r>
      <t>·</t>
    </r>
    <r>
      <rPr>
        <sz val="7"/>
        <rFont val="Times New Roman"/>
        <family val="1"/>
        <charset val="238"/>
      </rPr>
      <t xml:space="preserve">         </t>
    </r>
    <r>
      <rPr>
        <sz val="10"/>
        <rFont val="Calibri"/>
        <family val="2"/>
        <charset val="238"/>
      </rPr>
      <t>Pomoći dane u inozemstvo i unutar opće države realizirane su u iznosu 93.015,78 eura ili 164,92% u odnosu na polugodišnji plan. Odnose se na pomoći županijskim i općinskim proračunima te financiranje dječjih vrtića za djecu s područja Općine Bogdanovci.</t>
    </r>
  </si>
  <si>
    <t xml:space="preserve">Uključujući preneseni manjak prihoda/primitaka iz prethodnih godina  u iznosu 103.868,46 eura i polugodišnji manjak u iznosu od 51.541,58, čini manjak prihoda u sljedećem razdoblju koji iznosi ukupno 155.410,04 eura. </t>
  </si>
  <si>
    <r>
      <t xml:space="preserve">Rashodi za nabavu proizvedene dugotrajne imovine realizirani su u iznosu od 158.104,77 </t>
    </r>
    <r>
      <rPr>
        <sz val="10"/>
        <color theme="1"/>
        <rFont val="Calibri"/>
        <family val="2"/>
        <charset val="238"/>
      </rPr>
      <t>€</t>
    </r>
    <r>
      <rPr>
        <sz val="10"/>
        <color theme="1"/>
        <rFont val="Calibri"/>
        <family val="2"/>
        <charset val="238"/>
        <scheme val="minor"/>
      </rPr>
      <t xml:space="preserve"> ili 7,92% od polugodišnjeg plana. Rashodi se odnose na izradu projektnih dokumentacija, sanaciju društvene zgrade-tribine sa svlačionicama NK Croatia, izgradnju odvodnje (kanalizaciju) općinske zgrade, završetak radova spomenika u Svinjarevcima (rasvjeta-kaljeno staklo), opremanje NK Mladost Svinjarevci, kante za razvrstavanje otpada, kreveti za civilnu zaštitu, uređenje Doma kulture u Petrovcima (balkonska ograda), opremanje dječjeg vrtića u Petrovcima.</t>
    </r>
  </si>
  <si>
    <r>
      <t>·</t>
    </r>
    <r>
      <rPr>
        <sz val="7"/>
        <rFont val="Times New Roman"/>
        <family val="1"/>
        <charset val="238"/>
      </rPr>
      <t xml:space="preserve">         </t>
    </r>
    <r>
      <rPr>
        <sz val="10"/>
        <rFont val="Calibri"/>
        <family val="2"/>
        <charset val="238"/>
      </rPr>
      <t>Prihodi od poreza ostvareni su u iznosu 155.667,28 eura odnosno 52,13</t>
    </r>
    <r>
      <rPr>
        <strike/>
        <sz val="10"/>
        <rFont val="Calibri"/>
        <family val="2"/>
        <charset val="238"/>
      </rPr>
      <t>%</t>
    </r>
    <r>
      <rPr>
        <sz val="10"/>
        <rFont val="Calibri"/>
        <family val="2"/>
        <charset val="238"/>
      </rPr>
      <t xml:space="preserve"> od polugodišnjeg plana.</t>
    </r>
  </si>
  <si>
    <r>
      <t>·</t>
    </r>
    <r>
      <rPr>
        <sz val="7"/>
        <rFont val="Times New Roman"/>
        <family val="1"/>
        <charset val="238"/>
      </rPr>
      <t xml:space="preserve">         </t>
    </r>
    <r>
      <rPr>
        <sz val="10"/>
        <rFont val="Calibri"/>
        <family val="2"/>
        <charset val="238"/>
      </rPr>
      <t>Prihodi od pomoći iz inozemstva i od subjekata unutar opće države ostvareni su u iznosu od 573.526,40 eura ili 22,99% od polugodišnjeg plana odnose se na tekuće i kapitalne pomoći iz državnog proračuna, prihodi iz EU - projekt Zaželi te fiskalno izravnanje</t>
    </r>
    <r>
      <rPr>
        <sz val="10"/>
        <rFont val="Symbol"/>
        <family val="1"/>
        <charset val="2"/>
      </rPr>
      <t>.</t>
    </r>
  </si>
  <si>
    <r>
      <t>·</t>
    </r>
    <r>
      <rPr>
        <sz val="7"/>
        <rFont val="Times New Roman"/>
        <family val="1"/>
        <charset val="238"/>
      </rPr>
      <t xml:space="preserve">         </t>
    </r>
    <r>
      <rPr>
        <sz val="10"/>
        <rFont val="Calibri"/>
        <family val="2"/>
        <charset val="238"/>
      </rPr>
      <t xml:space="preserve">U  prvom polugodištu 2025. godine ukupni prihodi/primici ostvareni su u iznosu od 848.705,00 eura, odnosno 27,86%  od plana. </t>
    </r>
  </si>
  <si>
    <r>
      <t>·</t>
    </r>
    <r>
      <rPr>
        <sz val="7"/>
        <rFont val="Times New Roman"/>
        <family val="1"/>
        <charset val="238"/>
      </rPr>
      <t xml:space="preserve">         </t>
    </r>
    <r>
      <rPr>
        <sz val="10"/>
        <rFont val="Calibri"/>
        <family val="2"/>
        <charset val="238"/>
      </rPr>
      <t>Ukupni rashodi/izdaci u prvom polugodištu 2025. godini iznose 900.246,58 eura, odnosno 29,71% od plana.</t>
    </r>
  </si>
  <si>
    <t>Ukupni proračunski rashodi i izdaci u prvom polugodištu 2025. g  izvršeni su u iznosu od 900.246,58 € ili  29,71% od polugodišnjeg plana.</t>
  </si>
  <si>
    <r>
      <t>·</t>
    </r>
    <r>
      <rPr>
        <sz val="7"/>
        <rFont val="Times New Roman"/>
        <family val="1"/>
        <charset val="238"/>
      </rPr>
      <t xml:space="preserve">         </t>
    </r>
    <r>
      <rPr>
        <sz val="10"/>
        <rFont val="Calibri"/>
        <family val="2"/>
        <charset val="238"/>
      </rPr>
      <t xml:space="preserve">Materijalni rashodi izvršeni su u iznosu od 274.947,27 eura ili 52,92% od polugodišnjeg plana, a čine ih naknade troškova zaposlenih, rashodi za materijal i energiju, rashodi za usluge i ostali nespomenuti rashodi poslovanja. </t>
    </r>
  </si>
  <si>
    <r>
      <t>·</t>
    </r>
    <r>
      <rPr>
        <sz val="7"/>
        <rFont val="Times New Roman"/>
        <family val="1"/>
        <charset val="238"/>
      </rPr>
      <t xml:space="preserve">         </t>
    </r>
    <r>
      <rPr>
        <sz val="10"/>
        <rFont val="Calibri"/>
        <family val="2"/>
        <charset val="238"/>
      </rPr>
      <t>Financijski rashodi izvršeni su iznosu 2.351,28 € ili 82,94% u odnosu na polugodišnji plan. Ove rashode čine bankarske usluge te usluge platnog prometa.</t>
    </r>
  </si>
  <si>
    <r>
      <t>·</t>
    </r>
    <r>
      <rPr>
        <sz val="7"/>
        <rFont val="Times New Roman"/>
        <family val="1"/>
        <charset val="238"/>
      </rPr>
      <t xml:space="preserve">         </t>
    </r>
    <r>
      <rPr>
        <sz val="10"/>
        <rFont val="Calibri"/>
        <family val="2"/>
        <charset val="238"/>
      </rPr>
      <t>Naknade građanima i kućanstvima na temelju osiguranja i druge naknade realizirane su u iznosu od 32.388,90 eura ili 77,86% u odnosu na polugodišnji plan. Najveći dio sredstava odnose se na stipendije studentima, sufinanciranje cijene karata za prijevoz srednjoškolaca, troškove stanovanja, naknade za svako novorođeno dijete, jednokratne pomoći te sufinanciranje priključaka za obitelji i samce s područja Općine Bogdanovci.</t>
    </r>
  </si>
  <si>
    <t>ODLUKA O USVAJAJU POLUGODIŠNJEG IZVJEŠTAJA O IZVRŠENJU PRORAČUNA OPĆINE BOGDANOVCI ZA 2025.GODINU</t>
  </si>
  <si>
    <r>
      <t>·</t>
    </r>
    <r>
      <rPr>
        <sz val="7"/>
        <rFont val="Times New Roman"/>
        <family val="1"/>
        <charset val="238"/>
      </rPr>
      <t xml:space="preserve">         </t>
    </r>
    <r>
      <rPr>
        <sz val="10"/>
        <rFont val="Calibri"/>
        <family val="2"/>
        <charset val="238"/>
      </rPr>
      <t xml:space="preserve">Prihodi od imovine  realizirani su u iznosu 10.110,71 eura ili 25,90 %od polugodišnjeg plana. Najznačajniji udio prihoda u ovoj skupini su prihodi od zakupa državnog poljoprivrednog zemljišta, koncesijske naknade, pravo služnosti, kamata. </t>
    </r>
  </si>
  <si>
    <r>
      <t>·</t>
    </r>
    <r>
      <rPr>
        <sz val="7"/>
        <rFont val="Times New Roman"/>
        <family val="1"/>
        <charset val="238"/>
      </rPr>
      <t xml:space="preserve">         </t>
    </r>
    <r>
      <rPr>
        <sz val="10"/>
        <rFont val="Calibri"/>
        <family val="2"/>
        <charset val="238"/>
      </rPr>
      <t>Prihodi od administrativnih pristojbi i po posebnih propisima realizirani su u iznosu 86.011,24 ili 46,32% od polugodišnjeg plana. Najznačajniji udio prihoda u ovoj skupini su prihodi od komunalne naknade, šumskog doprinosa te naknade od plina-rudna renta.</t>
    </r>
  </si>
  <si>
    <r>
      <t>·</t>
    </r>
    <r>
      <rPr>
        <sz val="7"/>
        <rFont val="Times New Roman"/>
        <family val="1"/>
        <charset val="238"/>
      </rPr>
      <t xml:space="preserve">         </t>
    </r>
    <r>
      <rPr>
        <sz val="10"/>
        <rFont val="Calibri"/>
        <family val="2"/>
        <charset val="238"/>
      </rPr>
      <t>Prihodi od prodaje nefinancijske imovine realizirani su u iznosu od 23.389,37 eura što je 85,08% od polugodišnjeg plana. Odnosi se na prihode od prodaje poljoprivrednog zemljišta u vlasništvu RH.</t>
    </r>
  </si>
  <si>
    <t>Ukupni rashodi/izdaci u prvom polugodištu 2025. godini iznose 900.246,58 eura, odnosno 29,71% od polugodišnjeg plana.</t>
  </si>
  <si>
    <t>VIŠAK/MANJAK + NETO FINANCIRANJE/ZADUŽIVANJE + RASPOLOŽIVA SREDSTVA IZ PRETHODNIH GODINA</t>
  </si>
  <si>
    <r>
      <t xml:space="preserve"> - potraživanja od zakupa zemljišta u iznosu od 38.071,67 </t>
    </r>
    <r>
      <rPr>
        <sz val="10"/>
        <color theme="1"/>
        <rFont val="Calibri"/>
        <family val="2"/>
        <charset val="238"/>
      </rPr>
      <t>€</t>
    </r>
  </si>
  <si>
    <t xml:space="preserve"> - potraživanja od zakupa poslovnog prostora 6.435,65 eura</t>
  </si>
  <si>
    <t>Odnose se na obveze za rashode poslovanja (obveze za usluge tekućih investicijskih održavanja građevinskih objekata, postrojenja i opreme, održavanje prijevoznih sredstava, komunalne usluge, veterinarske usluge, deratizaciju i dezinsekciju, održavanje postrojenja i opreme, intelektualne usluge, obveze za dječje vrtiće te režijske troškove kojima je dospijeće plaćanja u srpnju) te rashode za nabavu nefinancijske imovine (opremanje građevinskih objekata u vlasništvu općine, projektna dokumentacija)</t>
  </si>
  <si>
    <t xml:space="preserve">b). Potraživanja za prihode od nefinancijske imovine u ukupnom iznosu od 44.507,32 eura, a to su </t>
  </si>
  <si>
    <t>KLASA: 400-06/25-01/04</t>
  </si>
  <si>
    <t>URBROJ: 2196/8-01/03-25-01</t>
  </si>
  <si>
    <t>Bogdanovci, 21.10.2025.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</si>
</sst>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charset val="238"/>
    </font>
    <font>
      <sz val="11"/>
      <color theme="1"/>
      <name val="Tahoma"/>
      <family val="2"/>
      <charset val="238"/>
    </font>
    <font>
      <sz val="12"/>
      <color theme="1"/>
      <name val="Arial"/>
      <family val="2"/>
      <charset val="238"/>
    </font>
    <font>
      <sz val="10"/>
      <color rgb="FF000000"/>
      <name val="Tahoma"/>
      <family val="2"/>
      <charset val="238"/>
    </font>
    <font>
      <sz val="9"/>
      <color rgb="FF000000"/>
      <name val="Tahoma"/>
      <family val="2"/>
      <charset val="238"/>
    </font>
    <font>
      <b/>
      <sz val="10"/>
      <color rgb="FF000000"/>
      <name val="Tahoma"/>
      <family val="2"/>
      <charset val="238"/>
    </font>
    <font>
      <b/>
      <sz val="9"/>
      <color rgb="FF000000"/>
      <name val="Tahoma"/>
      <family val="2"/>
      <charset val="238"/>
    </font>
    <font>
      <b/>
      <sz val="12"/>
      <color rgb="FF000000"/>
      <name val="Tahoma"/>
      <family val="2"/>
      <charset val="238"/>
    </font>
    <font>
      <sz val="8"/>
      <color rgb="FF000000"/>
      <name val="Tahoma"/>
      <family val="2"/>
      <charset val="238"/>
    </font>
    <font>
      <sz val="12"/>
      <color rgb="FF000000"/>
      <name val="Tahoma"/>
      <family val="2"/>
      <charset val="238"/>
    </font>
    <font>
      <b/>
      <sz val="12"/>
      <color rgb="FF000000"/>
      <name val="Times New Roman"/>
      <family val="1"/>
      <charset val="238"/>
    </font>
    <font>
      <b/>
      <sz val="11"/>
      <color rgb="FF000000"/>
      <name val="Calibri"/>
      <family val="2"/>
      <charset val="238"/>
    </font>
    <font>
      <sz val="11"/>
      <color rgb="FF000000"/>
      <name val="Calibri"/>
      <family val="2"/>
      <charset val="238"/>
    </font>
    <font>
      <b/>
      <sz val="11"/>
      <color theme="1"/>
      <name val="Calibri"/>
      <family val="2"/>
      <charset val="238"/>
    </font>
    <font>
      <b/>
      <sz val="11"/>
      <color rgb="FF000000"/>
      <name val="Calibri"/>
      <family val="2"/>
      <charset val="238"/>
      <scheme val="minor"/>
    </font>
    <font>
      <sz val="11"/>
      <color rgb="FF000000"/>
      <name val="Calibri"/>
      <family val="2"/>
      <charset val="238"/>
      <scheme val="minor"/>
    </font>
    <font>
      <b/>
      <sz val="10"/>
      <name val="Calibri"/>
      <family val="2"/>
      <charset val="238"/>
    </font>
    <font>
      <sz val="10"/>
      <name val="Calibri"/>
      <family val="2"/>
      <charset val="238"/>
    </font>
    <font>
      <sz val="10"/>
      <color rgb="FFFF0000"/>
      <name val="Calibri"/>
      <family val="2"/>
      <charset val="238"/>
    </font>
    <font>
      <sz val="10"/>
      <color theme="1"/>
      <name val="Calibri"/>
      <family val="2"/>
      <charset val="238"/>
      <scheme val="minor"/>
    </font>
    <font>
      <sz val="10"/>
      <name val="Symbol"/>
      <family val="1"/>
      <charset val="2"/>
    </font>
    <font>
      <sz val="7"/>
      <name val="Times New Roman"/>
      <family val="1"/>
      <charset val="238"/>
    </font>
    <font>
      <b/>
      <i/>
      <sz val="10"/>
      <name val="Calibri"/>
      <family val="2"/>
      <charset val="238"/>
    </font>
    <font>
      <i/>
      <sz val="10"/>
      <name val="Calibri"/>
      <family val="2"/>
      <charset val="238"/>
    </font>
    <font>
      <b/>
      <sz val="10"/>
      <color rgb="FF000000"/>
      <name val="Calibri"/>
      <family val="2"/>
      <charset val="238"/>
      <scheme val="minor"/>
    </font>
    <font>
      <b/>
      <sz val="10"/>
      <color theme="1"/>
      <name val="Calibri"/>
      <family val="2"/>
      <charset val="238"/>
      <scheme val="minor"/>
    </font>
    <font>
      <sz val="10"/>
      <color rgb="FF000000"/>
      <name val="Calibri"/>
      <family val="2"/>
      <charset val="238"/>
      <scheme val="minor"/>
    </font>
    <font>
      <sz val="10"/>
      <name val="Arial"/>
      <family val="2"/>
      <charset val="238"/>
    </font>
    <font>
      <b/>
      <sz val="10"/>
      <color rgb="FF000000"/>
      <name val="Calibri"/>
      <family val="2"/>
      <charset val="238"/>
    </font>
    <font>
      <sz val="10"/>
      <color rgb="FFFF0000"/>
      <name val="Calibri"/>
      <family val="2"/>
      <scheme val="minor"/>
    </font>
    <font>
      <sz val="11"/>
      <color rgb="FFFF0000"/>
      <name val="Calibri"/>
      <family val="2"/>
      <scheme val="minor"/>
    </font>
    <font>
      <b/>
      <sz val="10"/>
      <name val="Calibri"/>
      <family val="2"/>
      <scheme val="minor"/>
    </font>
    <font>
      <sz val="11"/>
      <name val="Calibri"/>
      <family val="2"/>
      <scheme val="minor"/>
    </font>
    <font>
      <sz val="1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theme="1"/>
      <name val="Calibri"/>
      <family val="2"/>
      <charset val="238"/>
    </font>
    <font>
      <sz val="10"/>
      <color theme="1"/>
      <name val="Symbol"/>
      <family val="1"/>
      <charset val="2"/>
    </font>
    <font>
      <sz val="7"/>
      <color theme="1"/>
      <name val="Times New Roman"/>
      <family val="1"/>
      <charset val="238"/>
    </font>
    <font>
      <sz val="10"/>
      <color theme="1"/>
      <name val="Symbol"/>
      <family val="1"/>
      <charset val="238"/>
    </font>
    <font>
      <strike/>
      <sz val="10"/>
      <name val="Calibri"/>
      <family val="2"/>
      <charset val="238"/>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A6A6A6"/>
        <bgColor indexed="64"/>
      </patternFill>
    </fill>
    <fill>
      <patternFill patternType="solid">
        <fgColor rgb="FFD9D9D9"/>
        <bgColor indexed="64"/>
      </patternFill>
    </fill>
    <fill>
      <patternFill patternType="solid">
        <fgColor rgb="FFBFBFBF"/>
        <bgColor indexed="64"/>
      </patternFill>
    </fill>
    <fill>
      <patternFill patternType="solid">
        <fgColor rgb="FFFFFFFF"/>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8">
    <xf numFmtId="0" fontId="0" fillId="0" borderId="0" xfId="0"/>
    <xf numFmtId="0" fontId="0" fillId="0" borderId="2" xfId="0" applyBorder="1" applyAlignment="1">
      <alignment wrapText="1"/>
    </xf>
    <xf numFmtId="4" fontId="0" fillId="0" borderId="0" xfId="0" applyNumberFormat="1"/>
    <xf numFmtId="4" fontId="6" fillId="0" borderId="1" xfId="0" applyNumberFormat="1" applyFont="1" applyBorder="1" applyAlignment="1">
      <alignment horizontal="center"/>
    </xf>
    <xf numFmtId="4" fontId="0" fillId="0" borderId="1" xfId="0" applyNumberFormat="1" applyBorder="1"/>
    <xf numFmtId="4" fontId="6" fillId="0" borderId="1" xfId="0" applyNumberFormat="1" applyFont="1" applyBorder="1"/>
    <xf numFmtId="0" fontId="8" fillId="0" borderId="0" xfId="0" applyFont="1" applyAlignment="1">
      <alignment vertical="center"/>
    </xf>
    <xf numFmtId="0" fontId="10"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6" xfId="0" applyFont="1" applyBorder="1" applyAlignment="1">
      <alignment vertical="center" wrapText="1"/>
    </xf>
    <xf numFmtId="4" fontId="12" fillId="0" borderId="6" xfId="0" applyNumberFormat="1" applyFont="1" applyBorder="1" applyAlignment="1">
      <alignment horizontal="right" vertical="center" wrapText="1"/>
    </xf>
    <xf numFmtId="10" fontId="12" fillId="0" borderId="6" xfId="0" applyNumberFormat="1" applyFont="1" applyBorder="1" applyAlignment="1">
      <alignment horizontal="right" vertical="center" wrapText="1"/>
    </xf>
    <xf numFmtId="0" fontId="13" fillId="0" borderId="6" xfId="0" applyFont="1" applyBorder="1" applyAlignment="1">
      <alignment vertical="center" wrapText="1"/>
    </xf>
    <xf numFmtId="4" fontId="13" fillId="0" borderId="6" xfId="0" applyNumberFormat="1" applyFont="1" applyBorder="1" applyAlignment="1">
      <alignment horizontal="right" vertical="center" wrapText="1"/>
    </xf>
    <xf numFmtId="10" fontId="13" fillId="0" borderId="6" xfId="0" applyNumberFormat="1" applyFont="1" applyBorder="1" applyAlignment="1">
      <alignment horizontal="right" vertical="center" wrapText="1"/>
    </xf>
    <xf numFmtId="0" fontId="11" fillId="0" borderId="6" xfId="0" applyFont="1" applyBorder="1" applyAlignment="1">
      <alignment vertical="center" wrapText="1"/>
    </xf>
    <xf numFmtId="4" fontId="11" fillId="0" borderId="6" xfId="0" applyNumberFormat="1" applyFont="1" applyBorder="1" applyAlignment="1">
      <alignment horizontal="right" vertical="center" wrapText="1"/>
    </xf>
    <xf numFmtId="10" fontId="15" fillId="0" borderId="6" xfId="0" applyNumberFormat="1" applyFont="1" applyBorder="1" applyAlignment="1">
      <alignment horizontal="right" vertical="center" wrapText="1"/>
    </xf>
    <xf numFmtId="0" fontId="9" fillId="0" borderId="6" xfId="0" applyFont="1" applyBorder="1" applyAlignment="1">
      <alignment horizontal="right" vertical="center" wrapText="1"/>
    </xf>
    <xf numFmtId="0" fontId="16" fillId="0" borderId="6" xfId="0" applyFont="1" applyBorder="1" applyAlignment="1">
      <alignment horizontal="right" vertical="center" wrapText="1"/>
    </xf>
    <xf numFmtId="0" fontId="11" fillId="0" borderId="6" xfId="0" applyFont="1" applyBorder="1" applyAlignment="1">
      <alignment horizontal="right" vertical="center" wrapText="1"/>
    </xf>
    <xf numFmtId="0" fontId="10" fillId="0" borderId="6" xfId="0" applyFont="1" applyBorder="1" applyAlignment="1">
      <alignment horizontal="center" vertical="center" wrapText="1"/>
    </xf>
    <xf numFmtId="0" fontId="13" fillId="0" borderId="6" xfId="0" applyFont="1" applyBorder="1" applyAlignment="1">
      <alignment horizontal="right" vertical="center" wrapText="1"/>
    </xf>
    <xf numFmtId="0" fontId="14" fillId="0" borderId="6" xfId="0" applyFont="1" applyBorder="1" applyAlignment="1">
      <alignment horizontal="right" vertical="center" wrapText="1"/>
    </xf>
    <xf numFmtId="10" fontId="12" fillId="0" borderId="6" xfId="0" applyNumberFormat="1" applyFont="1" applyBorder="1" applyAlignment="1">
      <alignment vertical="center" wrapText="1"/>
    </xf>
    <xf numFmtId="10" fontId="13" fillId="0" borderId="6" xfId="0" applyNumberFormat="1" applyFont="1" applyBorder="1" applyAlignment="1">
      <alignment vertical="center" wrapText="1"/>
    </xf>
    <xf numFmtId="0" fontId="9" fillId="0" borderId="5" xfId="0" applyFont="1" applyBorder="1" applyAlignment="1">
      <alignment vertical="center" wrapText="1"/>
    </xf>
    <xf numFmtId="0" fontId="17" fillId="0" borderId="6" xfId="0" applyFont="1" applyBorder="1" applyAlignment="1">
      <alignment vertical="center" wrapText="1"/>
    </xf>
    <xf numFmtId="4" fontId="17" fillId="0" borderId="6" xfId="0" applyNumberFormat="1" applyFont="1" applyBorder="1" applyAlignment="1">
      <alignment horizontal="right" vertical="center" wrapText="1"/>
    </xf>
    <xf numFmtId="10" fontId="17" fillId="0" borderId="6" xfId="0" applyNumberFormat="1" applyFont="1" applyBorder="1" applyAlignment="1">
      <alignment horizontal="right" vertical="center" wrapText="1"/>
    </xf>
    <xf numFmtId="0" fontId="10"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5" xfId="0" applyFont="1" applyBorder="1" applyAlignment="1">
      <alignment horizontal="left" vertical="center" wrapText="1"/>
    </xf>
    <xf numFmtId="0" fontId="13" fillId="0" borderId="5" xfId="0" applyFont="1" applyBorder="1" applyAlignment="1">
      <alignment horizontal="left" vertical="center" wrapText="1"/>
    </xf>
    <xf numFmtId="0" fontId="10" fillId="0" borderId="5" xfId="0" applyFont="1" applyBorder="1" applyAlignment="1">
      <alignment horizontal="left" vertical="center" wrapText="1"/>
    </xf>
    <xf numFmtId="4" fontId="7" fillId="0" borderId="6" xfId="0" applyNumberFormat="1" applyFont="1" applyBorder="1" applyAlignment="1">
      <alignment horizontal="right" vertical="center" wrapText="1"/>
    </xf>
    <xf numFmtId="0" fontId="19" fillId="0" borderId="5" xfId="0" applyFont="1" applyBorder="1" applyAlignment="1">
      <alignment horizontal="left" vertical="center" wrapText="1"/>
    </xf>
    <xf numFmtId="0" fontId="19" fillId="0" borderId="6" xfId="0" applyFont="1" applyBorder="1" applyAlignment="1">
      <alignment vertical="center" wrapText="1"/>
    </xf>
    <xf numFmtId="4" fontId="19" fillId="0" borderId="6" xfId="0" applyNumberFormat="1" applyFont="1" applyBorder="1" applyAlignment="1">
      <alignment horizontal="right"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vertical="center" wrapText="1"/>
    </xf>
    <xf numFmtId="4" fontId="18" fillId="2" borderId="6" xfId="0" applyNumberFormat="1" applyFont="1" applyFill="1" applyBorder="1" applyAlignment="1">
      <alignment horizontal="right" vertical="center" wrapText="1"/>
    </xf>
    <xf numFmtId="0" fontId="18" fillId="3" borderId="5" xfId="0" applyFont="1" applyFill="1" applyBorder="1" applyAlignment="1">
      <alignment horizontal="left" vertical="center" wrapText="1"/>
    </xf>
    <xf numFmtId="0" fontId="18" fillId="3" borderId="6" xfId="0" applyFont="1" applyFill="1" applyBorder="1" applyAlignment="1">
      <alignment vertical="center" wrapText="1"/>
    </xf>
    <xf numFmtId="4" fontId="18" fillId="3" borderId="6" xfId="0" applyNumberFormat="1" applyFont="1" applyFill="1" applyBorder="1" applyAlignment="1">
      <alignment horizontal="right" vertical="center" wrapText="1"/>
    </xf>
    <xf numFmtId="4" fontId="18" fillId="4" borderId="6" xfId="0" applyNumberFormat="1" applyFont="1" applyFill="1" applyBorder="1" applyAlignment="1">
      <alignment horizontal="right" vertical="center" wrapText="1"/>
    </xf>
    <xf numFmtId="4" fontId="18" fillId="5" borderId="6" xfId="0" applyNumberFormat="1" applyFont="1" applyFill="1" applyBorder="1" applyAlignment="1">
      <alignment horizontal="right" vertical="center"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4" fontId="18" fillId="6" borderId="4" xfId="0" applyNumberFormat="1" applyFont="1" applyFill="1" applyBorder="1" applyAlignment="1">
      <alignment horizontal="center" vertical="center" wrapText="1"/>
    </xf>
    <xf numFmtId="0" fontId="18" fillId="6" borderId="6" xfId="0" applyFont="1" applyFill="1" applyBorder="1" applyAlignment="1">
      <alignment vertical="center" wrapText="1"/>
    </xf>
    <xf numFmtId="4" fontId="18" fillId="6" borderId="6" xfId="0" applyNumberFormat="1" applyFont="1" applyFill="1" applyBorder="1" applyAlignment="1">
      <alignment horizontal="right" vertical="center" wrapText="1"/>
    </xf>
    <xf numFmtId="0" fontId="20" fillId="6" borderId="5" xfId="0" applyFont="1" applyFill="1" applyBorder="1" applyAlignment="1">
      <alignment vertical="center" wrapText="1"/>
    </xf>
    <xf numFmtId="0" fontId="20" fillId="0" borderId="0" xfId="0" applyFont="1" applyAlignment="1">
      <alignment vertical="center"/>
    </xf>
    <xf numFmtId="0" fontId="20" fillId="0" borderId="0" xfId="0" applyFont="1"/>
    <xf numFmtId="4" fontId="20" fillId="0" borderId="0" xfId="0" applyNumberFormat="1" applyFont="1"/>
    <xf numFmtId="0" fontId="21" fillId="8" borderId="6" xfId="0" applyFont="1" applyFill="1" applyBorder="1" applyAlignment="1">
      <alignment vertical="center" wrapText="1"/>
    </xf>
    <xf numFmtId="4" fontId="21" fillId="8" borderId="6" xfId="0" applyNumberFormat="1" applyFont="1" applyFill="1" applyBorder="1" applyAlignment="1">
      <alignment horizontal="right" vertical="center" wrapText="1"/>
    </xf>
    <xf numFmtId="0" fontId="22" fillId="0" borderId="6" xfId="0" applyFont="1" applyBorder="1" applyAlignment="1">
      <alignment vertical="center" wrapText="1"/>
    </xf>
    <xf numFmtId="4" fontId="5" fillId="0" borderId="6" xfId="0" applyNumberFormat="1" applyFont="1" applyBorder="1" applyAlignment="1">
      <alignment horizontal="right" vertical="center" wrapText="1"/>
    </xf>
    <xf numFmtId="4" fontId="22" fillId="8" borderId="6" xfId="0" applyNumberFormat="1" applyFont="1" applyFill="1" applyBorder="1" applyAlignment="1">
      <alignment horizontal="right" vertical="center" wrapText="1"/>
    </xf>
    <xf numFmtId="0" fontId="21" fillId="7" borderId="6" xfId="0" applyFont="1" applyFill="1" applyBorder="1" applyAlignment="1">
      <alignment vertical="center" wrapText="1"/>
    </xf>
    <xf numFmtId="4" fontId="21" fillId="7" borderId="6" xfId="0" applyNumberFormat="1" applyFont="1" applyFill="1" applyBorder="1" applyAlignment="1">
      <alignment horizontal="right" vertical="center" wrapText="1"/>
    </xf>
    <xf numFmtId="0" fontId="6" fillId="0" borderId="0" xfId="0" applyFont="1"/>
    <xf numFmtId="0" fontId="21" fillId="8" borderId="5" xfId="0" applyFont="1" applyFill="1" applyBorder="1" applyAlignment="1">
      <alignment horizontal="left" vertical="center" wrapText="1"/>
    </xf>
    <xf numFmtId="0" fontId="22" fillId="0" borderId="5" xfId="0" applyFont="1" applyBorder="1" applyAlignment="1">
      <alignment horizontal="left" vertical="center" wrapText="1"/>
    </xf>
    <xf numFmtId="0" fontId="6" fillId="7" borderId="5" xfId="0" applyFont="1" applyFill="1" applyBorder="1" applyAlignment="1">
      <alignment horizontal="left" vertical="center" wrapText="1"/>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vertical="center" wrapText="1"/>
    </xf>
    <xf numFmtId="4" fontId="6" fillId="2" borderId="6" xfId="0" applyNumberFormat="1" applyFont="1" applyFill="1" applyBorder="1" applyAlignment="1">
      <alignment horizontal="right" vertical="center" wrapText="1"/>
    </xf>
    <xf numFmtId="0" fontId="22" fillId="5" borderId="5" xfId="0" applyFont="1" applyFill="1" applyBorder="1" applyAlignment="1">
      <alignment horizontal="left" vertical="center" wrapText="1"/>
    </xf>
    <xf numFmtId="0" fontId="22" fillId="5" borderId="6" xfId="0" applyFont="1" applyFill="1" applyBorder="1" applyAlignment="1">
      <alignment vertical="center" wrapText="1"/>
    </xf>
    <xf numFmtId="4" fontId="4" fillId="5" borderId="6" xfId="0" applyNumberFormat="1" applyFont="1" applyFill="1" applyBorder="1" applyAlignment="1">
      <alignment horizontal="right" vertical="center" wrapText="1"/>
    </xf>
    <xf numFmtId="4" fontId="4" fillId="0" borderId="6" xfId="0" applyNumberFormat="1" applyFont="1" applyBorder="1" applyAlignment="1">
      <alignment horizontal="right" vertical="center" wrapText="1"/>
    </xf>
    <xf numFmtId="4" fontId="22" fillId="5" borderId="6" xfId="0" applyNumberFormat="1" applyFont="1" applyFill="1" applyBorder="1" applyAlignment="1">
      <alignment horizontal="right" vertical="center" wrapText="1"/>
    </xf>
    <xf numFmtId="0" fontId="23" fillId="0" borderId="0" xfId="0" applyFont="1" applyAlignment="1">
      <alignment vertical="center"/>
    </xf>
    <xf numFmtId="0" fontId="24" fillId="0" borderId="0" xfId="0" applyFont="1" applyAlignment="1">
      <alignment vertical="center"/>
    </xf>
    <xf numFmtId="0" fontId="23" fillId="0" borderId="0" xfId="0" applyFont="1" applyAlignment="1">
      <alignment horizontal="justify" vertical="center"/>
    </xf>
    <xf numFmtId="0" fontId="24" fillId="0" borderId="0" xfId="0" applyFont="1" applyAlignment="1">
      <alignment horizontal="justify" vertical="center"/>
    </xf>
    <xf numFmtId="0" fontId="26" fillId="0" borderId="0" xfId="0" applyFont="1" applyAlignment="1">
      <alignment horizontal="justify" vertical="center"/>
    </xf>
    <xf numFmtId="0" fontId="30" fillId="0" borderId="0" xfId="0" applyFont="1" applyAlignment="1">
      <alignment horizontal="justify" vertical="center"/>
    </xf>
    <xf numFmtId="0" fontId="31" fillId="9" borderId="8" xfId="0" applyFont="1" applyFill="1" applyBorder="1" applyAlignment="1">
      <alignment horizontal="center" vertical="center" wrapText="1"/>
    </xf>
    <xf numFmtId="0" fontId="31" fillId="9" borderId="6" xfId="0" applyFont="1" applyFill="1" applyBorder="1" applyAlignment="1">
      <alignment horizontal="center" vertical="center" wrapText="1"/>
    </xf>
    <xf numFmtId="16" fontId="31" fillId="9" borderId="6" xfId="0" applyNumberFormat="1" applyFont="1" applyFill="1" applyBorder="1" applyAlignment="1">
      <alignment horizontal="center" vertical="center" wrapText="1"/>
    </xf>
    <xf numFmtId="0" fontId="26" fillId="0" borderId="5" xfId="0" applyFont="1" applyBorder="1" applyAlignment="1">
      <alignment horizontal="justify" vertical="center" wrapText="1"/>
    </xf>
    <xf numFmtId="4" fontId="26" fillId="0" borderId="6" xfId="0" applyNumberFormat="1" applyFont="1" applyBorder="1" applyAlignment="1">
      <alignment horizontal="right" vertical="center" wrapText="1"/>
    </xf>
    <xf numFmtId="10" fontId="26" fillId="0" borderId="6" xfId="0" applyNumberFormat="1" applyFont="1" applyBorder="1" applyAlignment="1">
      <alignment horizontal="right" vertical="center" wrapText="1"/>
    </xf>
    <xf numFmtId="0" fontId="26" fillId="0" borderId="5" xfId="0" applyFont="1" applyBorder="1" applyAlignment="1">
      <alignment vertical="center" wrapText="1"/>
    </xf>
    <xf numFmtId="4" fontId="26" fillId="0" borderId="6" xfId="0" applyNumberFormat="1" applyFont="1" applyBorder="1" applyAlignment="1">
      <alignment vertical="center" wrapText="1"/>
    </xf>
    <xf numFmtId="0" fontId="31" fillId="10" borderId="5" xfId="0" applyFont="1" applyFill="1" applyBorder="1" applyAlignment="1">
      <alignment horizontal="justify" vertical="center" wrapText="1"/>
    </xf>
    <xf numFmtId="4" fontId="31" fillId="10" borderId="6" xfId="0" applyNumberFormat="1" applyFont="1" applyFill="1" applyBorder="1" applyAlignment="1">
      <alignment vertical="center" wrapText="1"/>
    </xf>
    <xf numFmtId="4" fontId="31" fillId="10" borderId="6" xfId="0" applyNumberFormat="1" applyFont="1" applyFill="1" applyBorder="1" applyAlignment="1">
      <alignment horizontal="right" vertical="center" wrapText="1"/>
    </xf>
    <xf numFmtId="0" fontId="34" fillId="0" borderId="0" xfId="0" applyFont="1" applyAlignment="1">
      <alignment horizontal="justify" vertical="center"/>
    </xf>
    <xf numFmtId="0" fontId="25" fillId="0" borderId="0" xfId="0" applyFont="1" applyAlignment="1">
      <alignment horizontal="justify" vertical="center"/>
    </xf>
    <xf numFmtId="0" fontId="23" fillId="9" borderId="7" xfId="0" applyFont="1" applyFill="1" applyBorder="1" applyAlignment="1">
      <alignment horizontal="center" vertical="center" wrapText="1"/>
    </xf>
    <xf numFmtId="0" fontId="35" fillId="9" borderId="9" xfId="0" applyFont="1" applyFill="1" applyBorder="1" applyAlignment="1">
      <alignment horizontal="center" vertical="center" wrapText="1"/>
    </xf>
    <xf numFmtId="0" fontId="32" fillId="9" borderId="5" xfId="0" applyFont="1" applyFill="1" applyBorder="1" applyAlignment="1">
      <alignment horizontal="center" vertical="center" wrapText="1"/>
    </xf>
    <xf numFmtId="0" fontId="31" fillId="9" borderId="10" xfId="0" applyFont="1" applyFill="1" applyBorder="1" applyAlignment="1">
      <alignment horizontal="center" vertical="center" wrapText="1"/>
    </xf>
    <xf numFmtId="0" fontId="0" fillId="9" borderId="6" xfId="0" applyFill="1" applyBorder="1" applyAlignment="1">
      <alignment vertical="center" wrapText="1"/>
    </xf>
    <xf numFmtId="16" fontId="31" fillId="9" borderId="10" xfId="0" applyNumberFormat="1" applyFont="1" applyFill="1" applyBorder="1" applyAlignment="1">
      <alignment horizontal="center" vertical="center" wrapText="1"/>
    </xf>
    <xf numFmtId="0" fontId="32" fillId="0" borderId="0" xfId="0" applyFont="1" applyAlignment="1">
      <alignment horizontal="justify" vertical="center"/>
    </xf>
    <xf numFmtId="10" fontId="26" fillId="0" borderId="6" xfId="0" applyNumberFormat="1" applyFont="1" applyBorder="1" applyAlignment="1">
      <alignment vertical="center" wrapText="1"/>
    </xf>
    <xf numFmtId="0" fontId="6" fillId="0" borderId="0" xfId="0" applyFont="1" applyAlignment="1">
      <alignment wrapText="1"/>
    </xf>
    <xf numFmtId="4" fontId="6" fillId="0" borderId="0" xfId="0" applyNumberFormat="1" applyFont="1"/>
    <xf numFmtId="0" fontId="20" fillId="5" borderId="0" xfId="0" applyFont="1" applyFill="1" applyAlignment="1">
      <alignment vertical="center" wrapText="1"/>
    </xf>
    <xf numFmtId="0" fontId="18" fillId="5" borderId="0" xfId="0" applyFont="1" applyFill="1" applyAlignment="1">
      <alignment vertical="center" wrapText="1"/>
    </xf>
    <xf numFmtId="4" fontId="18" fillId="5" borderId="0" xfId="0" applyNumberFormat="1" applyFont="1" applyFill="1" applyAlignment="1">
      <alignment horizontal="right" vertical="center" wrapText="1"/>
    </xf>
    <xf numFmtId="4" fontId="18" fillId="5" borderId="0" xfId="0" applyNumberFormat="1" applyFont="1" applyFill="1" applyAlignment="1">
      <alignment vertical="center" wrapText="1"/>
    </xf>
    <xf numFmtId="4" fontId="21" fillId="2" borderId="6" xfId="0" applyNumberFormat="1" applyFont="1" applyFill="1" applyBorder="1" applyAlignment="1">
      <alignment horizontal="right" vertical="center" wrapText="1"/>
    </xf>
    <xf numFmtId="4" fontId="24" fillId="0" borderId="0" xfId="0" applyNumberFormat="1" applyFont="1" applyAlignment="1">
      <alignment vertical="center"/>
    </xf>
    <xf numFmtId="1" fontId="21" fillId="6" borderId="6" xfId="0" applyNumberFormat="1" applyFont="1" applyFill="1" applyBorder="1" applyAlignment="1">
      <alignment horizontal="center" vertical="center" wrapText="1"/>
    </xf>
    <xf numFmtId="0" fontId="29" fillId="0" borderId="0" xfId="0" applyFont="1" applyAlignment="1">
      <alignment horizontal="justify" vertical="center"/>
    </xf>
    <xf numFmtId="0" fontId="36" fillId="0" borderId="0" xfId="0" applyFont="1" applyAlignment="1">
      <alignment horizontal="justify" vertical="center"/>
    </xf>
    <xf numFmtId="0" fontId="37" fillId="0" borderId="0" xfId="0" applyFont="1"/>
    <xf numFmtId="4" fontId="37" fillId="0" borderId="0" xfId="0" applyNumberFormat="1" applyFont="1"/>
    <xf numFmtId="0" fontId="36" fillId="0" borderId="0" xfId="0" applyFont="1" applyAlignment="1">
      <alignment horizontal="left" vertical="center" wrapText="1"/>
    </xf>
    <xf numFmtId="0" fontId="38" fillId="0" borderId="0" xfId="0" applyFont="1" applyAlignment="1">
      <alignment horizontal="justify" vertical="center"/>
    </xf>
    <xf numFmtId="0" fontId="39" fillId="0" borderId="0" xfId="0" applyFont="1"/>
    <xf numFmtId="4" fontId="39" fillId="0" borderId="0" xfId="0" applyNumberFormat="1" applyFont="1"/>
    <xf numFmtId="4" fontId="19" fillId="5" borderId="6" xfId="0" applyNumberFormat="1" applyFont="1" applyFill="1" applyBorder="1" applyAlignment="1">
      <alignment horizontal="right" vertical="center" wrapText="1"/>
    </xf>
    <xf numFmtId="0" fontId="0" fillId="2" borderId="0" xfId="0" applyFill="1"/>
    <xf numFmtId="0" fontId="26" fillId="0" borderId="5" xfId="0" applyFont="1" applyBorder="1" applyAlignment="1">
      <alignment horizontal="left" vertical="center" wrapText="1"/>
    </xf>
    <xf numFmtId="4" fontId="21" fillId="6" borderId="6" xfId="0" applyNumberFormat="1" applyFont="1" applyFill="1" applyBorder="1" applyAlignment="1">
      <alignment horizontal="right" vertical="center" wrapText="1"/>
    </xf>
    <xf numFmtId="4" fontId="5" fillId="5" borderId="6" xfId="0" applyNumberFormat="1" applyFont="1" applyFill="1" applyBorder="1" applyAlignment="1">
      <alignment horizontal="right" vertical="center" wrapText="1"/>
    </xf>
    <xf numFmtId="4" fontId="41" fillId="0" borderId="1" xfId="0" applyNumberFormat="1" applyFont="1" applyBorder="1"/>
    <xf numFmtId="2" fontId="0" fillId="0" borderId="2" xfId="0" applyNumberFormat="1" applyBorder="1" applyAlignment="1">
      <alignment wrapText="1"/>
    </xf>
    <xf numFmtId="49" fontId="0" fillId="0" borderId="0" xfId="0" applyNumberFormat="1"/>
    <xf numFmtId="0" fontId="42" fillId="0" borderId="0" xfId="0" applyFont="1" applyAlignment="1">
      <alignment horizontal="justify" vertical="center"/>
    </xf>
    <xf numFmtId="49" fontId="43" fillId="0" borderId="0" xfId="0" applyNumberFormat="1" applyFont="1" applyAlignment="1">
      <alignment horizontal="left" vertical="center"/>
    </xf>
    <xf numFmtId="0" fontId="42" fillId="0" borderId="2" xfId="0" applyFont="1" applyBorder="1" applyAlignment="1">
      <alignment wrapText="1"/>
    </xf>
    <xf numFmtId="0" fontId="43" fillId="0" borderId="2" xfId="0" applyFont="1" applyBorder="1" applyAlignment="1">
      <alignment wrapText="1"/>
    </xf>
    <xf numFmtId="4" fontId="43" fillId="0" borderId="0" xfId="0" applyNumberFormat="1" applyFont="1"/>
    <xf numFmtId="0" fontId="43" fillId="0" borderId="0" xfId="0" applyFont="1"/>
    <xf numFmtId="0" fontId="19" fillId="5" borderId="5" xfId="0" applyFont="1" applyFill="1" applyBorder="1" applyAlignment="1">
      <alignment horizontal="left" vertical="center" wrapText="1"/>
    </xf>
    <xf numFmtId="0" fontId="19" fillId="5" borderId="6" xfId="0" applyFont="1" applyFill="1" applyBorder="1" applyAlignment="1">
      <alignment vertical="center" wrapText="1"/>
    </xf>
    <xf numFmtId="4" fontId="0" fillId="5" borderId="0" xfId="0" applyNumberFormat="1" applyFill="1"/>
    <xf numFmtId="0" fontId="0" fillId="5" borderId="0" xfId="0" applyFill="1"/>
    <xf numFmtId="4" fontId="3" fillId="0" borderId="6" xfId="0" applyNumberFormat="1" applyFont="1" applyBorder="1" applyAlignment="1">
      <alignment horizontal="right" vertical="center" wrapText="1"/>
    </xf>
    <xf numFmtId="4" fontId="3" fillId="5" borderId="6" xfId="0" applyNumberFormat="1" applyFont="1" applyFill="1" applyBorder="1" applyAlignment="1">
      <alignment horizontal="right" vertical="center" wrapText="1"/>
    </xf>
    <xf numFmtId="4" fontId="2" fillId="0" borderId="6" xfId="0" applyNumberFormat="1" applyFont="1" applyBorder="1" applyAlignment="1">
      <alignment horizontal="right" vertical="center" wrapText="1"/>
    </xf>
    <xf numFmtId="4" fontId="2" fillId="5" borderId="6" xfId="0" applyNumberFormat="1" applyFont="1" applyFill="1" applyBorder="1" applyAlignment="1">
      <alignment horizontal="right" vertical="center" wrapText="1"/>
    </xf>
    <xf numFmtId="4" fontId="21" fillId="5" borderId="6" xfId="0" applyNumberFormat="1" applyFont="1" applyFill="1" applyBorder="1" applyAlignment="1">
      <alignment horizontal="right" vertical="center" wrapText="1"/>
    </xf>
    <xf numFmtId="4" fontId="32" fillId="0" borderId="6" xfId="0" applyNumberFormat="1" applyFont="1" applyBorder="1" applyAlignment="1">
      <alignment horizontal="right" vertical="center" wrapText="1"/>
    </xf>
    <xf numFmtId="10" fontId="32" fillId="0" borderId="6" xfId="0" applyNumberFormat="1" applyFont="1" applyBorder="1" applyAlignment="1">
      <alignment horizontal="right" vertical="center" wrapText="1"/>
    </xf>
    <xf numFmtId="4" fontId="1" fillId="5" borderId="6" xfId="0" applyNumberFormat="1" applyFont="1" applyFill="1" applyBorder="1" applyAlignment="1">
      <alignment horizontal="right" vertical="center" wrapText="1"/>
    </xf>
    <xf numFmtId="0" fontId="19" fillId="0" borderId="3" xfId="0" applyFont="1" applyBorder="1" applyAlignment="1">
      <alignment horizontal="left" vertical="center" wrapText="1"/>
    </xf>
    <xf numFmtId="0" fontId="19" fillId="5" borderId="4" xfId="0" applyFont="1" applyFill="1" applyBorder="1" applyAlignment="1">
      <alignment vertical="center" wrapText="1"/>
    </xf>
    <xf numFmtId="4" fontId="19" fillId="0" borderId="4" xfId="0" applyNumberFormat="1" applyFont="1" applyBorder="1" applyAlignment="1">
      <alignment horizontal="right" vertical="center" wrapText="1"/>
    </xf>
    <xf numFmtId="4" fontId="18" fillId="5" borderId="4" xfId="0" applyNumberFormat="1" applyFont="1" applyFill="1" applyBorder="1" applyAlignment="1">
      <alignment horizontal="right" vertical="center" wrapText="1"/>
    </xf>
    <xf numFmtId="0" fontId="18" fillId="11" borderId="5" xfId="0" applyFont="1" applyFill="1" applyBorder="1" applyAlignment="1">
      <alignment horizontal="left" vertical="center" wrapText="1"/>
    </xf>
    <xf numFmtId="4" fontId="18" fillId="11" borderId="6" xfId="0" applyNumberFormat="1" applyFont="1" applyFill="1" applyBorder="1" applyAlignment="1">
      <alignment horizontal="right" vertical="center" wrapText="1"/>
    </xf>
    <xf numFmtId="4" fontId="20" fillId="11" borderId="6" xfId="0" applyNumberFormat="1" applyFont="1" applyFill="1" applyBorder="1" applyAlignment="1">
      <alignment horizontal="right" vertical="center" wrapText="1"/>
    </xf>
    <xf numFmtId="0" fontId="19" fillId="0" borderId="6" xfId="0" applyFont="1" applyBorder="1" applyAlignment="1">
      <alignment horizontal="left" vertical="center" wrapText="1"/>
    </xf>
    <xf numFmtId="0" fontId="6" fillId="0" borderId="1" xfId="0" applyFont="1" applyBorder="1"/>
    <xf numFmtId="0" fontId="0" fillId="0" borderId="1" xfId="0" applyBorder="1"/>
    <xf numFmtId="0" fontId="0" fillId="0" borderId="1" xfId="0" applyBorder="1" applyAlignment="1">
      <alignment wrapText="1"/>
    </xf>
    <xf numFmtId="0" fontId="6" fillId="0" borderId="16" xfId="0" applyFont="1" applyBorder="1"/>
    <xf numFmtId="4" fontId="6" fillId="0" borderId="16" xfId="0" applyNumberFormat="1" applyFont="1" applyBorder="1"/>
    <xf numFmtId="4" fontId="19" fillId="5" borderId="1" xfId="0" applyNumberFormat="1" applyFont="1" applyFill="1" applyBorder="1" applyAlignment="1">
      <alignment horizontal="right" vertical="center" wrapText="1"/>
    </xf>
    <xf numFmtId="0" fontId="6" fillId="0" borderId="1" xfId="0" applyFont="1" applyBorder="1" applyAlignment="1">
      <alignment horizontal="center"/>
    </xf>
    <xf numFmtId="0" fontId="18" fillId="5" borderId="1" xfId="0" applyFont="1" applyFill="1" applyBorder="1" applyAlignment="1">
      <alignment horizontal="center" vertical="center" wrapText="1"/>
    </xf>
    <xf numFmtId="4" fontId="18" fillId="5" borderId="1" xfId="0" applyNumberFormat="1" applyFont="1" applyFill="1" applyBorder="1" applyAlignment="1">
      <alignment horizontal="center" wrapText="1"/>
    </xf>
    <xf numFmtId="4" fontId="18" fillId="5" borderId="1" xfId="0" applyNumberFormat="1" applyFont="1" applyFill="1" applyBorder="1" applyAlignment="1">
      <alignment horizontal="center" vertical="center"/>
    </xf>
    <xf numFmtId="4" fontId="18" fillId="5" borderId="1" xfId="0" applyNumberFormat="1" applyFont="1" applyFill="1" applyBorder="1" applyAlignment="1">
      <alignment horizontal="right" vertical="center" wrapText="1"/>
    </xf>
    <xf numFmtId="2" fontId="19" fillId="5" borderId="1" xfId="0" applyNumberFormat="1" applyFont="1" applyFill="1" applyBorder="1" applyAlignment="1">
      <alignment horizontal="right" vertical="center" wrapText="1"/>
    </xf>
    <xf numFmtId="4" fontId="19" fillId="5" borderId="0" xfId="0" applyNumberFormat="1" applyFont="1" applyFill="1" applyAlignment="1">
      <alignment horizontal="right" vertical="center" wrapText="1"/>
    </xf>
    <xf numFmtId="4" fontId="19" fillId="5" borderId="3" xfId="0" applyNumberFormat="1" applyFont="1" applyFill="1" applyBorder="1" applyAlignment="1">
      <alignment horizontal="right" vertical="center" wrapText="1"/>
    </xf>
    <xf numFmtId="4" fontId="0" fillId="0" borderId="3" xfId="0" applyNumberFormat="1" applyBorder="1"/>
    <xf numFmtId="4" fontId="0" fillId="0" borderId="3" xfId="0" applyNumberFormat="1" applyBorder="1" applyAlignment="1">
      <alignment vertical="center"/>
    </xf>
    <xf numFmtId="0" fontId="21" fillId="12" borderId="5" xfId="0" applyFont="1" applyFill="1" applyBorder="1" applyAlignment="1">
      <alignment horizontal="left" vertical="center" wrapText="1"/>
    </xf>
    <xf numFmtId="0" fontId="21" fillId="12" borderId="6" xfId="0" applyFont="1" applyFill="1" applyBorder="1" applyAlignment="1">
      <alignment vertical="center" wrapText="1"/>
    </xf>
    <xf numFmtId="4" fontId="21" fillId="12" borderId="6" xfId="0" applyNumberFormat="1" applyFont="1" applyFill="1" applyBorder="1" applyAlignment="1">
      <alignment horizontal="right" vertical="center" wrapText="1"/>
    </xf>
    <xf numFmtId="0" fontId="21" fillId="13" borderId="5" xfId="0" applyFont="1" applyFill="1" applyBorder="1" applyAlignment="1">
      <alignment horizontal="left" vertical="center" wrapText="1"/>
    </xf>
    <xf numFmtId="0" fontId="21" fillId="13" borderId="6" xfId="0" applyFont="1" applyFill="1" applyBorder="1" applyAlignment="1">
      <alignment vertical="center" wrapText="1"/>
    </xf>
    <xf numFmtId="4" fontId="21" fillId="13" borderId="6" xfId="0" applyNumberFormat="1" applyFont="1" applyFill="1" applyBorder="1" applyAlignment="1">
      <alignment horizontal="right" vertical="center" wrapText="1"/>
    </xf>
    <xf numFmtId="4" fontId="6" fillId="12" borderId="6" xfId="0" applyNumberFormat="1" applyFont="1" applyFill="1" applyBorder="1" applyAlignment="1">
      <alignment horizontal="right" vertical="center" wrapText="1"/>
    </xf>
    <xf numFmtId="4" fontId="22" fillId="12" borderId="6" xfId="0" applyNumberFormat="1" applyFont="1" applyFill="1" applyBorder="1" applyAlignment="1">
      <alignment horizontal="right" vertical="center" wrapText="1"/>
    </xf>
    <xf numFmtId="0" fontId="18" fillId="12" borderId="5" xfId="0" applyFont="1" applyFill="1" applyBorder="1" applyAlignment="1">
      <alignment horizontal="left" vertical="center" wrapText="1"/>
    </xf>
    <xf numFmtId="0" fontId="18" fillId="12" borderId="6" xfId="0" applyFont="1" applyFill="1" applyBorder="1" applyAlignment="1">
      <alignment vertical="center" wrapText="1"/>
    </xf>
    <xf numFmtId="4" fontId="18" fillId="12" borderId="6" xfId="0" applyNumberFormat="1" applyFont="1" applyFill="1" applyBorder="1" applyAlignment="1">
      <alignment horizontal="right" vertical="center" wrapText="1"/>
    </xf>
    <xf numFmtId="0" fontId="18" fillId="13" borderId="5" xfId="0" applyFont="1" applyFill="1" applyBorder="1" applyAlignment="1">
      <alignment horizontal="left" vertical="center" wrapText="1"/>
    </xf>
    <xf numFmtId="0" fontId="18" fillId="13" borderId="6" xfId="0" applyFont="1" applyFill="1" applyBorder="1" applyAlignment="1">
      <alignment vertical="center" wrapText="1"/>
    </xf>
    <xf numFmtId="4" fontId="18" fillId="13" borderId="6" xfId="0" applyNumberFormat="1" applyFont="1" applyFill="1" applyBorder="1" applyAlignment="1">
      <alignment horizontal="right" vertical="center" wrapText="1"/>
    </xf>
    <xf numFmtId="0" fontId="18" fillId="14" borderId="3" xfId="0" applyFont="1" applyFill="1" applyBorder="1" applyAlignment="1">
      <alignment horizontal="center" vertical="center" wrapText="1"/>
    </xf>
    <xf numFmtId="0" fontId="18" fillId="14" borderId="4" xfId="0" applyFont="1" applyFill="1" applyBorder="1" applyAlignment="1">
      <alignment horizontal="center" vertical="center" wrapText="1"/>
    </xf>
    <xf numFmtId="4" fontId="18" fillId="14" borderId="4" xfId="0" applyNumberFormat="1" applyFont="1" applyFill="1" applyBorder="1" applyAlignment="1">
      <alignment horizontal="center" vertical="center" wrapText="1"/>
    </xf>
    <xf numFmtId="0" fontId="19" fillId="14" borderId="5" xfId="0" applyFont="1" applyFill="1" applyBorder="1" applyAlignment="1">
      <alignment horizontal="left" vertical="center" wrapText="1"/>
    </xf>
    <xf numFmtId="0" fontId="19" fillId="14" borderId="6" xfId="0" applyFont="1" applyFill="1" applyBorder="1" applyAlignment="1">
      <alignment horizontal="center" vertical="center" wrapText="1"/>
    </xf>
    <xf numFmtId="1" fontId="19" fillId="14" borderId="6" xfId="0" applyNumberFormat="1" applyFont="1" applyFill="1" applyBorder="1" applyAlignment="1">
      <alignment horizontal="center" vertical="center" wrapText="1"/>
    </xf>
    <xf numFmtId="3" fontId="19" fillId="14" borderId="6" xfId="0" applyNumberFormat="1" applyFont="1" applyFill="1" applyBorder="1" applyAlignment="1">
      <alignment horizontal="center" vertical="center" wrapText="1"/>
    </xf>
    <xf numFmtId="0" fontId="18" fillId="11" borderId="6" xfId="0" applyFont="1" applyFill="1" applyBorder="1" applyAlignment="1">
      <alignment vertical="center" wrapText="1"/>
    </xf>
    <xf numFmtId="2" fontId="18" fillId="5" borderId="6" xfId="0" applyNumberFormat="1" applyFont="1" applyFill="1" applyBorder="1" applyAlignment="1">
      <alignment horizontal="right" vertical="center" wrapText="1"/>
    </xf>
    <xf numFmtId="0" fontId="26" fillId="5" borderId="5" xfId="0" applyFont="1" applyFill="1" applyBorder="1" applyAlignment="1">
      <alignment vertical="center" wrapText="1"/>
    </xf>
    <xf numFmtId="4" fontId="26" fillId="5" borderId="6" xfId="0" applyNumberFormat="1" applyFont="1" applyFill="1" applyBorder="1" applyAlignment="1">
      <alignment vertical="center" wrapText="1"/>
    </xf>
    <xf numFmtId="4" fontId="26" fillId="5" borderId="6" xfId="0" applyNumberFormat="1" applyFont="1" applyFill="1" applyBorder="1" applyAlignment="1">
      <alignment horizontal="right" vertical="center" wrapText="1"/>
    </xf>
    <xf numFmtId="0" fontId="24" fillId="5" borderId="0" xfId="0" applyFont="1" applyFill="1" applyAlignment="1">
      <alignment vertical="center"/>
    </xf>
    <xf numFmtId="0" fontId="0" fillId="0" borderId="0" xfId="0" applyAlignment="1">
      <alignment horizontal="center"/>
    </xf>
    <xf numFmtId="0" fontId="44" fillId="0" borderId="0" xfId="0" applyFont="1" applyAlignment="1">
      <alignment horizontal="left" vertical="center"/>
    </xf>
    <xf numFmtId="0" fontId="24" fillId="0" borderId="0" xfId="0" applyFont="1" applyAlignment="1">
      <alignment horizontal="left" vertical="center" wrapText="1"/>
    </xf>
    <xf numFmtId="0" fontId="31" fillId="9" borderId="7" xfId="0" applyFont="1" applyFill="1" applyBorder="1" applyAlignment="1">
      <alignment horizontal="justify" vertical="center" wrapText="1"/>
    </xf>
    <xf numFmtId="0" fontId="31" fillId="9" borderId="5" xfId="0" applyFont="1" applyFill="1" applyBorder="1" applyAlignment="1">
      <alignment horizontal="justify" vertical="center" wrapText="1"/>
    </xf>
    <xf numFmtId="4" fontId="6" fillId="2" borderId="7" xfId="0" applyNumberFormat="1" applyFont="1" applyFill="1" applyBorder="1" applyAlignment="1">
      <alignment horizontal="right" vertical="center" wrapText="1"/>
    </xf>
    <xf numFmtId="4" fontId="6" fillId="2" borderId="5" xfId="0" applyNumberFormat="1" applyFont="1" applyFill="1" applyBorder="1" applyAlignment="1">
      <alignment horizontal="right" vertical="center" wrapText="1"/>
    </xf>
    <xf numFmtId="0" fontId="23" fillId="0" borderId="0" xfId="0" applyFont="1" applyAlignment="1">
      <alignment horizontal="left" vertical="center"/>
    </xf>
    <xf numFmtId="0" fontId="24" fillId="0" borderId="0" xfId="0" applyFont="1" applyAlignment="1">
      <alignment horizontal="left" vertical="center"/>
    </xf>
    <xf numFmtId="0" fontId="27" fillId="0" borderId="0" xfId="0" applyFont="1" applyAlignment="1">
      <alignment horizontal="left" vertical="center" wrapText="1"/>
    </xf>
    <xf numFmtId="0" fontId="24" fillId="5" borderId="0" xfId="0" applyFont="1" applyFill="1" applyAlignment="1">
      <alignment horizontal="left" vertical="center"/>
    </xf>
    <xf numFmtId="16" fontId="31" fillId="9" borderId="7" xfId="0" applyNumberFormat="1" applyFont="1" applyFill="1" applyBorder="1" applyAlignment="1">
      <alignment horizontal="center" vertical="center" wrapText="1"/>
    </xf>
    <xf numFmtId="16" fontId="31" fillId="9" borderId="5" xfId="0" applyNumberFormat="1" applyFont="1" applyFill="1" applyBorder="1" applyAlignment="1">
      <alignment horizontal="center" vertical="center" wrapText="1"/>
    </xf>
    <xf numFmtId="0" fontId="32" fillId="9" borderId="7" xfId="0" applyFont="1" applyFill="1" applyBorder="1" applyAlignment="1">
      <alignment horizontal="center" vertical="center" wrapText="1"/>
    </xf>
    <xf numFmtId="0" fontId="32" fillId="9" borderId="5" xfId="0" applyFont="1" applyFill="1" applyBorder="1" applyAlignment="1">
      <alignment horizontal="center" vertical="center" wrapText="1"/>
    </xf>
    <xf numFmtId="0" fontId="27" fillId="0" borderId="0" xfId="0" applyFont="1" applyAlignment="1">
      <alignment horizontal="left" vertical="center"/>
    </xf>
    <xf numFmtId="0" fontId="45" fillId="0" borderId="0" xfId="0" applyFont="1" applyAlignment="1">
      <alignment horizontal="left" vertical="center"/>
    </xf>
    <xf numFmtId="49" fontId="47" fillId="5" borderId="0" xfId="0" applyNumberFormat="1" applyFont="1" applyFill="1" applyAlignment="1">
      <alignment horizontal="left" vertical="center" wrapText="1"/>
    </xf>
    <xf numFmtId="0" fontId="29" fillId="0" borderId="0" xfId="0" applyFont="1" applyAlignment="1">
      <alignment horizontal="left" vertical="center"/>
    </xf>
    <xf numFmtId="0" fontId="6" fillId="0" borderId="0" xfId="0" applyFont="1" applyAlignment="1">
      <alignment horizontal="center"/>
    </xf>
    <xf numFmtId="0" fontId="27" fillId="5" borderId="0" xfId="0" applyFont="1" applyFill="1" applyAlignment="1">
      <alignment horizontal="left" vertical="center"/>
    </xf>
    <xf numFmtId="0" fontId="21" fillId="2" borderId="7"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7" xfId="0" applyFont="1" applyFill="1" applyBorder="1" applyAlignment="1">
      <alignment vertical="center" wrapText="1"/>
    </xf>
    <xf numFmtId="0" fontId="21" fillId="2" borderId="5" xfId="0" applyFont="1" applyFill="1" applyBorder="1" applyAlignment="1">
      <alignment vertical="center" wrapText="1"/>
    </xf>
    <xf numFmtId="4" fontId="21" fillId="2" borderId="7" xfId="0" applyNumberFormat="1" applyFont="1" applyFill="1" applyBorder="1" applyAlignment="1">
      <alignment horizontal="right" vertical="center" wrapText="1"/>
    </xf>
    <xf numFmtId="4" fontId="21" fillId="2" borderId="5" xfId="0" applyNumberFormat="1" applyFont="1" applyFill="1" applyBorder="1" applyAlignment="1">
      <alignment horizontal="right" vertical="center" wrapText="1"/>
    </xf>
    <xf numFmtId="0" fontId="6" fillId="0" borderId="0" xfId="0" applyFont="1" applyAlignment="1">
      <alignment horizontal="left"/>
    </xf>
    <xf numFmtId="0" fontId="32" fillId="9" borderId="7" xfId="0" applyFont="1" applyFill="1" applyBorder="1" applyAlignment="1">
      <alignment horizontal="left" vertical="center" wrapText="1" indent="5"/>
    </xf>
    <xf numFmtId="0" fontId="32" fillId="9" borderId="5" xfId="0" applyFont="1" applyFill="1" applyBorder="1" applyAlignment="1">
      <alignment horizontal="left" vertical="center" wrapText="1" indent="5"/>
    </xf>
    <xf numFmtId="0" fontId="26" fillId="0" borderId="0" xfId="0" applyFont="1" applyAlignment="1">
      <alignment horizontal="left" vertical="center" wrapText="1"/>
    </xf>
    <xf numFmtId="0" fontId="40" fillId="0" borderId="0" xfId="0" applyFont="1" applyAlignment="1">
      <alignment horizontal="left" vertical="center"/>
    </xf>
    <xf numFmtId="49" fontId="44" fillId="5" borderId="0" xfId="0" applyNumberFormat="1" applyFont="1" applyFill="1" applyAlignment="1">
      <alignment horizontal="left" vertical="center" wrapText="1"/>
    </xf>
    <xf numFmtId="49" fontId="43" fillId="0" borderId="0" xfId="0" applyNumberFormat="1" applyFont="1" applyAlignment="1">
      <alignment horizontal="left" vertical="center"/>
    </xf>
    <xf numFmtId="49" fontId="32" fillId="5" borderId="0" xfId="0" applyNumberFormat="1" applyFont="1" applyFill="1" applyAlignment="1">
      <alignment horizontal="left" vertical="center" wrapText="1"/>
    </xf>
    <xf numFmtId="0" fontId="43" fillId="0" borderId="0" xfId="0" applyFont="1" applyAlignment="1">
      <alignment horizontal="left" vertical="center" wrapText="1"/>
    </xf>
    <xf numFmtId="49" fontId="32" fillId="5" borderId="0" xfId="0" applyNumberFormat="1" applyFont="1" applyFill="1" applyAlignment="1">
      <alignment horizontal="left" vertical="center"/>
    </xf>
    <xf numFmtId="0" fontId="32" fillId="0" borderId="0" xfId="0" applyFont="1" applyAlignment="1">
      <alignment horizontal="left" vertical="center"/>
    </xf>
    <xf numFmtId="0" fontId="43" fillId="0" borderId="0" xfId="0" applyFont="1" applyAlignment="1">
      <alignment horizontal="left" vertical="center"/>
    </xf>
    <xf numFmtId="4" fontId="43" fillId="0" borderId="0" xfId="0" applyNumberFormat="1" applyFont="1" applyAlignment="1">
      <alignment horizontal="center"/>
    </xf>
    <xf numFmtId="0" fontId="6" fillId="0" borderId="13" xfId="0" applyFont="1" applyBorder="1" applyAlignment="1">
      <alignment horizontal="center" wrapText="1"/>
    </xf>
    <xf numFmtId="0" fontId="6" fillId="0" borderId="14" xfId="0" applyFont="1" applyBorder="1" applyAlignment="1">
      <alignment horizontal="center" wrapText="1"/>
    </xf>
    <xf numFmtId="0" fontId="41" fillId="0" borderId="13" xfId="0" applyFont="1" applyBorder="1" applyAlignment="1">
      <alignment horizontal="center" wrapText="1"/>
    </xf>
    <xf numFmtId="0" fontId="41" fillId="0" borderId="14" xfId="0" applyFont="1" applyBorder="1" applyAlignment="1">
      <alignment horizontal="center" wrapText="1"/>
    </xf>
    <xf numFmtId="0" fontId="41" fillId="0" borderId="15" xfId="0" applyFont="1" applyBorder="1" applyAlignment="1">
      <alignment horizontal="center" wrapText="1"/>
    </xf>
    <xf numFmtId="0" fontId="41" fillId="0" borderId="2" xfId="0" applyFont="1" applyBorder="1" applyAlignment="1">
      <alignment horizontal="center"/>
    </xf>
    <xf numFmtId="0" fontId="41" fillId="0" borderId="11" xfId="0" applyFont="1" applyBorder="1" applyAlignment="1">
      <alignment horizontal="center"/>
    </xf>
    <xf numFmtId="0" fontId="41" fillId="0" borderId="12" xfId="0" applyFont="1" applyBorder="1" applyAlignment="1">
      <alignment horizontal="center"/>
    </xf>
    <xf numFmtId="0" fontId="43" fillId="5" borderId="0" xfId="0" applyFont="1" applyFill="1" applyAlignment="1">
      <alignment horizontal="left" vertical="center" wrapText="1"/>
    </xf>
    <xf numFmtId="2" fontId="32" fillId="5" borderId="0" xfId="0" applyNumberFormat="1" applyFont="1" applyFill="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6"/>
  <sheetViews>
    <sheetView tabSelected="1" zoomScale="120" zoomScaleNormal="120" workbookViewId="0">
      <selection activeCell="A9" sqref="A9"/>
    </sheetView>
  </sheetViews>
  <sheetFormatPr defaultRowHeight="15" x14ac:dyDescent="0.25"/>
  <cols>
    <col min="1" max="1" width="53.140625" customWidth="1"/>
    <col min="2" max="2" width="17.5703125" style="2" customWidth="1"/>
    <col min="3" max="3" width="16.28515625" style="2" customWidth="1"/>
    <col min="4" max="4" width="15.28515625" style="2" bestFit="1" customWidth="1"/>
    <col min="5" max="5" width="13.140625" style="2" bestFit="1" customWidth="1"/>
    <col min="6" max="6" width="14.140625" style="2" customWidth="1"/>
    <col min="7" max="7" width="9.42578125" style="2" customWidth="1"/>
    <col min="8" max="8" width="10.140625" bestFit="1" customWidth="1"/>
    <col min="10" max="10" width="11.7109375" bestFit="1" customWidth="1"/>
  </cols>
  <sheetData>
    <row r="1" spans="1:7" x14ac:dyDescent="0.25">
      <c r="A1" t="s">
        <v>0</v>
      </c>
    </row>
    <row r="2" spans="1:7" x14ac:dyDescent="0.25">
      <c r="A2" t="s">
        <v>1</v>
      </c>
    </row>
    <row r="3" spans="1:7" x14ac:dyDescent="0.25">
      <c r="A3" t="s">
        <v>2</v>
      </c>
    </row>
    <row r="4" spans="1:7" x14ac:dyDescent="0.25">
      <c r="A4" t="s">
        <v>283</v>
      </c>
    </row>
    <row r="5" spans="1:7" x14ac:dyDescent="0.25">
      <c r="A5" t="s">
        <v>284</v>
      </c>
    </row>
    <row r="6" spans="1:7" x14ac:dyDescent="0.25">
      <c r="A6" t="s">
        <v>285</v>
      </c>
    </row>
    <row r="8" spans="1:7" x14ac:dyDescent="0.25">
      <c r="A8" s="217" t="s">
        <v>273</v>
      </c>
      <c r="B8" s="217"/>
      <c r="C8" s="217"/>
      <c r="D8" s="217"/>
      <c r="E8" s="217"/>
      <c r="F8" s="217"/>
      <c r="G8" s="217"/>
    </row>
    <row r="10" spans="1:7" x14ac:dyDescent="0.25">
      <c r="A10" s="225" t="s">
        <v>3</v>
      </c>
      <c r="B10" s="225"/>
      <c r="C10" s="225"/>
      <c r="D10" s="225"/>
      <c r="E10" s="225"/>
      <c r="F10" s="225"/>
      <c r="G10" s="225"/>
    </row>
    <row r="12" spans="1:7" x14ac:dyDescent="0.25">
      <c r="A12" s="217" t="s">
        <v>4</v>
      </c>
      <c r="B12" s="217"/>
      <c r="C12" s="217"/>
      <c r="D12" s="217"/>
      <c r="E12" s="217"/>
      <c r="F12" s="217"/>
      <c r="G12" s="217"/>
    </row>
    <row r="13" spans="1:7" x14ac:dyDescent="0.25">
      <c r="A13" t="s">
        <v>218</v>
      </c>
      <c r="B13"/>
      <c r="D13"/>
    </row>
    <row r="14" spans="1:7" x14ac:dyDescent="0.25">
      <c r="B14"/>
      <c r="D14"/>
    </row>
    <row r="15" spans="1:7" x14ac:dyDescent="0.25">
      <c r="A15" s="238" t="s">
        <v>5</v>
      </c>
      <c r="B15" s="239"/>
      <c r="C15" s="239"/>
      <c r="D15" s="239"/>
      <c r="E15" s="239"/>
      <c r="F15" s="239"/>
    </row>
    <row r="16" spans="1:7" x14ac:dyDescent="0.25">
      <c r="A16" s="155" t="s">
        <v>233</v>
      </c>
      <c r="B16" s="3" t="s">
        <v>208</v>
      </c>
      <c r="C16" s="3" t="s">
        <v>219</v>
      </c>
      <c r="D16" s="3" t="s">
        <v>220</v>
      </c>
      <c r="E16" s="163" t="s">
        <v>231</v>
      </c>
      <c r="F16" s="164" t="s">
        <v>232</v>
      </c>
    </row>
    <row r="17" spans="1:7" x14ac:dyDescent="0.25">
      <c r="A17" s="161">
        <v>1</v>
      </c>
      <c r="B17" s="161">
        <v>2</v>
      </c>
      <c r="C17" s="161">
        <v>3</v>
      </c>
      <c r="D17" s="161">
        <v>4</v>
      </c>
      <c r="E17" s="162">
        <v>5</v>
      </c>
      <c r="F17" s="162">
        <v>6</v>
      </c>
    </row>
    <row r="18" spans="1:7" x14ac:dyDescent="0.25">
      <c r="A18" s="155" t="s">
        <v>223</v>
      </c>
      <c r="B18" s="5">
        <f>B19+B20</f>
        <v>612837.19999999995</v>
      </c>
      <c r="C18" s="5">
        <f>SUM(C19:C20)</f>
        <v>3046328.34</v>
      </c>
      <c r="D18" s="5">
        <f>D19+D20</f>
        <v>848705</v>
      </c>
      <c r="E18" s="165">
        <f>D18/B18*100</f>
        <v>138.48783983739892</v>
      </c>
      <c r="F18" s="165">
        <f>D18/C18*100</f>
        <v>27.859931868013938</v>
      </c>
    </row>
    <row r="19" spans="1:7" x14ac:dyDescent="0.25">
      <c r="A19" s="156" t="s">
        <v>6</v>
      </c>
      <c r="B19" s="4">
        <v>608661.01</v>
      </c>
      <c r="C19" s="4">
        <v>3018828.34</v>
      </c>
      <c r="D19" s="4">
        <v>825315.63</v>
      </c>
      <c r="E19" s="160">
        <f t="shared" ref="E19:E23" si="0">D19/B19*100</f>
        <v>135.59528480393379</v>
      </c>
      <c r="F19" s="166">
        <f t="shared" ref="F19:F23" si="1">D19/C19*100</f>
        <v>27.338938722166628</v>
      </c>
    </row>
    <row r="20" spans="1:7" x14ac:dyDescent="0.25">
      <c r="A20" s="157" t="s">
        <v>192</v>
      </c>
      <c r="B20" s="4">
        <v>4176.1899999999996</v>
      </c>
      <c r="C20" s="4">
        <v>27500</v>
      </c>
      <c r="D20" s="4">
        <v>23389.37</v>
      </c>
      <c r="E20" s="160">
        <f t="shared" si="0"/>
        <v>560.06479590248523</v>
      </c>
      <c r="F20" s="160">
        <f t="shared" si="1"/>
        <v>85.052254545454545</v>
      </c>
    </row>
    <row r="21" spans="1:7" x14ac:dyDescent="0.25">
      <c r="A21" s="155" t="s">
        <v>224</v>
      </c>
      <c r="B21" s="5">
        <f>B22+B23</f>
        <v>508968.74</v>
      </c>
      <c r="C21" s="5">
        <f>SUM(C22:C23)</f>
        <v>3030411.79</v>
      </c>
      <c r="D21" s="5">
        <f>SUM(D22:D23)</f>
        <v>900246.58000000007</v>
      </c>
      <c r="E21" s="165">
        <f t="shared" si="0"/>
        <v>176.87659560388721</v>
      </c>
      <c r="F21" s="165">
        <f t="shared" si="1"/>
        <v>29.707070932429286</v>
      </c>
    </row>
    <row r="22" spans="1:7" x14ac:dyDescent="0.25">
      <c r="A22" s="156" t="s">
        <v>7</v>
      </c>
      <c r="B22" s="4">
        <v>357189.26</v>
      </c>
      <c r="C22" s="4">
        <v>1027260</v>
      </c>
      <c r="D22" s="4">
        <v>742141.81</v>
      </c>
      <c r="E22" s="160">
        <f t="shared" si="0"/>
        <v>207.77271130716528</v>
      </c>
      <c r="F22" s="160">
        <f t="shared" si="1"/>
        <v>72.244788077020431</v>
      </c>
    </row>
    <row r="23" spans="1:7" x14ac:dyDescent="0.25">
      <c r="A23" s="156" t="s">
        <v>8</v>
      </c>
      <c r="B23" s="4">
        <v>151779.48000000001</v>
      </c>
      <c r="C23" s="4">
        <v>2003151.79</v>
      </c>
      <c r="D23" s="4">
        <v>158104.76999999999</v>
      </c>
      <c r="E23" s="160">
        <f t="shared" si="0"/>
        <v>104.16742105059259</v>
      </c>
      <c r="F23" s="160">
        <f t="shared" si="1"/>
        <v>7.8928002755098241</v>
      </c>
    </row>
    <row r="24" spans="1:7" x14ac:dyDescent="0.25">
      <c r="A24" s="158" t="s">
        <v>225</v>
      </c>
      <c r="B24" s="159">
        <f>B18-B21</f>
        <v>103868.45999999996</v>
      </c>
      <c r="C24" s="159">
        <f>C18-C21</f>
        <v>15916.549999999814</v>
      </c>
      <c r="D24" s="159">
        <f>D18-D21</f>
        <v>-51541.580000000075</v>
      </c>
      <c r="E24"/>
      <c r="F24"/>
      <c r="G24"/>
    </row>
    <row r="25" spans="1:7" ht="13.5" customHeight="1" x14ac:dyDescent="0.25">
      <c r="A25" s="240" t="s">
        <v>9</v>
      </c>
      <c r="B25" s="241"/>
      <c r="C25" s="241"/>
      <c r="D25" s="242"/>
    </row>
    <row r="26" spans="1:7" ht="30" customHeight="1" x14ac:dyDescent="0.25">
      <c r="A26" s="132" t="s">
        <v>10</v>
      </c>
      <c r="B26" s="4">
        <v>0</v>
      </c>
      <c r="C26" s="4">
        <v>0</v>
      </c>
      <c r="D26" s="4">
        <v>0</v>
      </c>
    </row>
    <row r="27" spans="1:7" x14ac:dyDescent="0.25">
      <c r="A27" s="132" t="s">
        <v>11</v>
      </c>
      <c r="B27" s="4">
        <v>0</v>
      </c>
      <c r="C27" s="4">
        <v>0</v>
      </c>
      <c r="D27" s="4">
        <v>0</v>
      </c>
    </row>
    <row r="28" spans="1:7" x14ac:dyDescent="0.25">
      <c r="A28" s="243" t="s">
        <v>12</v>
      </c>
      <c r="B28" s="244"/>
      <c r="C28" s="244"/>
      <c r="D28" s="245"/>
    </row>
    <row r="29" spans="1:7" x14ac:dyDescent="0.25">
      <c r="A29" s="127" t="s">
        <v>193</v>
      </c>
      <c r="B29" s="4">
        <v>0</v>
      </c>
      <c r="C29" s="4">
        <v>0</v>
      </c>
      <c r="D29" s="4">
        <v>0</v>
      </c>
    </row>
    <row r="30" spans="1:7" x14ac:dyDescent="0.25">
      <c r="A30" s="1" t="s">
        <v>194</v>
      </c>
      <c r="B30" s="4">
        <v>0</v>
      </c>
      <c r="C30" s="4">
        <v>0</v>
      </c>
      <c r="D30" s="4">
        <v>0</v>
      </c>
    </row>
    <row r="31" spans="1:7" x14ac:dyDescent="0.25">
      <c r="A31" s="243" t="s">
        <v>13</v>
      </c>
      <c r="B31" s="244"/>
      <c r="C31" s="244"/>
      <c r="D31" s="245"/>
    </row>
    <row r="32" spans="1:7" ht="45" customHeight="1" x14ac:dyDescent="0.25">
      <c r="A32" s="131" t="s">
        <v>278</v>
      </c>
      <c r="B32" s="126">
        <v>103868.46</v>
      </c>
      <c r="C32" s="126"/>
      <c r="D32" s="126">
        <v>155410.04</v>
      </c>
    </row>
    <row r="33" spans="1:10" x14ac:dyDescent="0.25">
      <c r="A33" s="104"/>
      <c r="B33" s="105"/>
      <c r="C33" s="105"/>
      <c r="D33" s="105"/>
    </row>
    <row r="34" spans="1:10" x14ac:dyDescent="0.25">
      <c r="A34" s="198"/>
      <c r="B34" s="198"/>
      <c r="C34" s="198"/>
      <c r="D34" s="198"/>
      <c r="E34" s="198"/>
      <c r="F34" s="198"/>
      <c r="G34" s="198"/>
    </row>
    <row r="35" spans="1:10" ht="15.75" thickBot="1" x14ac:dyDescent="0.3">
      <c r="A35" s="53" t="s">
        <v>14</v>
      </c>
      <c r="B35" s="54"/>
      <c r="C35" s="55"/>
      <c r="D35" s="55"/>
      <c r="E35" s="55"/>
      <c r="F35" s="55"/>
      <c r="G35" s="55"/>
    </row>
    <row r="36" spans="1:10" ht="30.75" thickBot="1" x14ac:dyDescent="0.3">
      <c r="A36" s="185" t="s">
        <v>15</v>
      </c>
      <c r="B36" s="186" t="s">
        <v>16</v>
      </c>
      <c r="C36" s="187" t="s">
        <v>209</v>
      </c>
      <c r="D36" s="187" t="s">
        <v>221</v>
      </c>
      <c r="E36" s="187" t="s">
        <v>222</v>
      </c>
      <c r="F36" s="187" t="s">
        <v>190</v>
      </c>
      <c r="G36" s="187" t="s">
        <v>230</v>
      </c>
    </row>
    <row r="37" spans="1:10" ht="15.75" thickBot="1" x14ac:dyDescent="0.3">
      <c r="A37" s="188">
        <v>1</v>
      </c>
      <c r="B37" s="189">
        <v>2</v>
      </c>
      <c r="C37" s="190">
        <v>3</v>
      </c>
      <c r="D37" s="191">
        <v>4</v>
      </c>
      <c r="E37" s="191">
        <v>5</v>
      </c>
      <c r="F37" s="191">
        <v>6</v>
      </c>
      <c r="G37" s="191">
        <v>7</v>
      </c>
    </row>
    <row r="38" spans="1:10" ht="30.75" thickBot="1" x14ac:dyDescent="0.3">
      <c r="A38" s="182">
        <v>6</v>
      </c>
      <c r="B38" s="183" t="s">
        <v>22</v>
      </c>
      <c r="C38" s="184">
        <f>C39+C51+C64+C73+C86</f>
        <v>608661.00999999989</v>
      </c>
      <c r="D38" s="184">
        <f>D39+D51+D64+D73+D86+D89+D92</f>
        <v>3018828.34</v>
      </c>
      <c r="E38" s="184">
        <f>E39+E51+E64+E73+E86+E89</f>
        <v>825315.62999999989</v>
      </c>
      <c r="F38" s="184">
        <f>E38/C38*100</f>
        <v>135.59528480393382</v>
      </c>
      <c r="G38" s="184">
        <f>E38/D38*100</f>
        <v>27.338938722166624</v>
      </c>
    </row>
    <row r="39" spans="1:10" ht="15.75" thickBot="1" x14ac:dyDescent="0.3">
      <c r="A39" s="179">
        <v>61</v>
      </c>
      <c r="B39" s="180" t="s">
        <v>23</v>
      </c>
      <c r="C39" s="181">
        <f>C40+C45+C48</f>
        <v>159902.09</v>
      </c>
      <c r="D39" s="181">
        <f t="shared" ref="D39:E39" si="2">D40+D45+D48</f>
        <v>298601.55</v>
      </c>
      <c r="E39" s="181">
        <f t="shared" si="2"/>
        <v>155667.28</v>
      </c>
      <c r="F39" s="181">
        <f t="shared" ref="F39:F99" si="3">E39/C39*100</f>
        <v>97.351623108866178</v>
      </c>
      <c r="G39" s="181">
        <f t="shared" ref="G39" si="4">E39/D39*100</f>
        <v>52.132107150816864</v>
      </c>
    </row>
    <row r="40" spans="1:10" ht="30.75" thickBot="1" x14ac:dyDescent="0.3">
      <c r="A40" s="39">
        <v>611</v>
      </c>
      <c r="B40" s="40" t="s">
        <v>24</v>
      </c>
      <c r="C40" s="41">
        <f>SUM(C41:C44)</f>
        <v>140062.66</v>
      </c>
      <c r="D40" s="41">
        <f>SUM(D41:D44)</f>
        <v>274666.55</v>
      </c>
      <c r="E40" s="41">
        <f t="shared" ref="E40" si="5">SUM(E41:E44)</f>
        <v>142404.57</v>
      </c>
      <c r="F40" s="41">
        <f t="shared" si="3"/>
        <v>101.67204449779834</v>
      </c>
      <c r="G40" s="41">
        <f t="shared" ref="G40:G47" si="6">E40/D40*100</f>
        <v>51.846346051239223</v>
      </c>
    </row>
    <row r="41" spans="1:10" ht="60.75" thickBot="1" x14ac:dyDescent="0.3">
      <c r="A41" s="36">
        <v>6111</v>
      </c>
      <c r="B41" s="37" t="s">
        <v>25</v>
      </c>
      <c r="C41" s="121">
        <v>140062.66</v>
      </c>
      <c r="D41" s="35">
        <v>274666.55</v>
      </c>
      <c r="E41" s="121">
        <v>142404.57</v>
      </c>
      <c r="F41" s="121">
        <f t="shared" si="3"/>
        <v>101.67204449779834</v>
      </c>
      <c r="G41" s="121">
        <f t="shared" si="6"/>
        <v>51.846346051239223</v>
      </c>
      <c r="J41" s="2"/>
    </row>
    <row r="42" spans="1:10" ht="30.75" thickBot="1" x14ac:dyDescent="0.3">
      <c r="A42" s="36">
        <v>6112</v>
      </c>
      <c r="B42" s="37" t="s">
        <v>202</v>
      </c>
      <c r="C42" s="121">
        <v>0</v>
      </c>
      <c r="D42" s="35">
        <v>0</v>
      </c>
      <c r="E42" s="121">
        <v>0</v>
      </c>
      <c r="F42" s="121" t="e">
        <f t="shared" si="3"/>
        <v>#DIV/0!</v>
      </c>
      <c r="G42" s="121" t="e">
        <f t="shared" si="6"/>
        <v>#DIV/0!</v>
      </c>
    </row>
    <row r="43" spans="1:10" ht="45.75" thickBot="1" x14ac:dyDescent="0.3">
      <c r="A43" s="36">
        <v>6115</v>
      </c>
      <c r="B43" s="37" t="s">
        <v>203</v>
      </c>
      <c r="C43" s="121">
        <v>0</v>
      </c>
      <c r="D43" s="35">
        <v>0</v>
      </c>
      <c r="E43" s="121">
        <v>0</v>
      </c>
      <c r="F43" s="121" t="e">
        <f t="shared" si="3"/>
        <v>#DIV/0!</v>
      </c>
      <c r="G43" s="121" t="e">
        <f t="shared" si="6"/>
        <v>#DIV/0!</v>
      </c>
      <c r="J43" s="167"/>
    </row>
    <row r="44" spans="1:10" ht="30.75" thickBot="1" x14ac:dyDescent="0.3">
      <c r="A44" s="36">
        <v>6117</v>
      </c>
      <c r="B44" s="37" t="s">
        <v>204</v>
      </c>
      <c r="C44" s="121">
        <v>0</v>
      </c>
      <c r="D44" s="35">
        <v>0</v>
      </c>
      <c r="E44" s="121">
        <v>0</v>
      </c>
      <c r="F44" s="121" t="e">
        <f t="shared" si="3"/>
        <v>#DIV/0!</v>
      </c>
      <c r="G44" s="121" t="e">
        <f t="shared" si="6"/>
        <v>#DIV/0!</v>
      </c>
    </row>
    <row r="45" spans="1:10" ht="15.75" thickBot="1" x14ac:dyDescent="0.3">
      <c r="A45" s="39">
        <v>613</v>
      </c>
      <c r="B45" s="40" t="s">
        <v>26</v>
      </c>
      <c r="C45" s="41">
        <f t="shared" ref="C45" si="7">SUM(C46+C47)</f>
        <v>19431.52</v>
      </c>
      <c r="D45" s="41">
        <f>SUM(D46+D47)</f>
        <v>22735</v>
      </c>
      <c r="E45" s="41">
        <f t="shared" ref="E45" si="8">SUM(E46+E47)</f>
        <v>12876.19</v>
      </c>
      <c r="F45" s="41">
        <f t="shared" si="3"/>
        <v>66.264450748062941</v>
      </c>
      <c r="G45" s="41">
        <f t="shared" si="6"/>
        <v>56.63597976687926</v>
      </c>
    </row>
    <row r="46" spans="1:10" ht="45.75" thickBot="1" x14ac:dyDescent="0.3">
      <c r="A46" s="36">
        <v>6131</v>
      </c>
      <c r="B46" s="37" t="s">
        <v>68</v>
      </c>
      <c r="C46" s="121">
        <v>0</v>
      </c>
      <c r="D46" s="38">
        <v>1235</v>
      </c>
      <c r="E46" s="121">
        <v>0</v>
      </c>
      <c r="F46" s="121" t="e">
        <f t="shared" si="3"/>
        <v>#DIV/0!</v>
      </c>
      <c r="G46" s="121">
        <f t="shared" si="6"/>
        <v>0</v>
      </c>
    </row>
    <row r="47" spans="1:10" ht="30.75" thickBot="1" x14ac:dyDescent="0.3">
      <c r="A47" s="36">
        <v>6134</v>
      </c>
      <c r="B47" s="37" t="s">
        <v>69</v>
      </c>
      <c r="C47" s="121">
        <v>19431.52</v>
      </c>
      <c r="D47" s="35">
        <v>21500</v>
      </c>
      <c r="E47" s="121">
        <v>12876.19</v>
      </c>
      <c r="F47" s="121">
        <f t="shared" si="3"/>
        <v>66.264450748062941</v>
      </c>
      <c r="G47" s="121">
        <f t="shared" si="6"/>
        <v>59.88925581395349</v>
      </c>
    </row>
    <row r="48" spans="1:10" ht="30.75" thickBot="1" x14ac:dyDescent="0.3">
      <c r="A48" s="39">
        <v>614</v>
      </c>
      <c r="B48" s="40" t="s">
        <v>28</v>
      </c>
      <c r="C48" s="41">
        <f t="shared" ref="C48" si="9">SUM(C50+C49)</f>
        <v>407.91</v>
      </c>
      <c r="D48" s="41">
        <f>SUM(D50+D49)</f>
        <v>1200</v>
      </c>
      <c r="E48" s="41">
        <f t="shared" ref="E48" si="10">SUM(E50+E49)</f>
        <v>386.52000000000004</v>
      </c>
      <c r="F48" s="41">
        <f t="shared" si="3"/>
        <v>94.756196219754358</v>
      </c>
      <c r="G48" s="41">
        <f t="shared" ref="G48:G78" si="11">E48/D48*100</f>
        <v>32.210000000000008</v>
      </c>
    </row>
    <row r="49" spans="1:7" ht="15.75" thickBot="1" x14ac:dyDescent="0.3">
      <c r="A49" s="36">
        <v>6142</v>
      </c>
      <c r="B49" s="37" t="s">
        <v>29</v>
      </c>
      <c r="C49" s="38">
        <v>407.91</v>
      </c>
      <c r="D49" s="38">
        <v>1000</v>
      </c>
      <c r="E49" s="38">
        <v>374.22</v>
      </c>
      <c r="F49" s="121">
        <f t="shared" si="3"/>
        <v>91.740825182025446</v>
      </c>
      <c r="G49" s="121">
        <f t="shared" si="11"/>
        <v>37.422000000000004</v>
      </c>
    </row>
    <row r="50" spans="1:7" ht="60.75" thickBot="1" x14ac:dyDescent="0.3">
      <c r="A50" s="36">
        <v>6145</v>
      </c>
      <c r="B50" s="37" t="s">
        <v>30</v>
      </c>
      <c r="C50" s="121">
        <v>0</v>
      </c>
      <c r="D50" s="35">
        <v>200</v>
      </c>
      <c r="E50" s="121">
        <v>12.3</v>
      </c>
      <c r="F50" s="121" t="e">
        <f t="shared" si="3"/>
        <v>#DIV/0!</v>
      </c>
      <c r="G50" s="121">
        <f t="shared" si="11"/>
        <v>6.15</v>
      </c>
    </row>
    <row r="51" spans="1:7" ht="75.75" thickBot="1" x14ac:dyDescent="0.3">
      <c r="A51" s="179">
        <v>63</v>
      </c>
      <c r="B51" s="180" t="s">
        <v>31</v>
      </c>
      <c r="C51" s="181">
        <f>SUM(C52+C55+C58+C62)</f>
        <v>421301.03</v>
      </c>
      <c r="D51" s="181">
        <f>SUM(D52+D55+D58+D62+D60)</f>
        <v>2494711.79</v>
      </c>
      <c r="E51" s="181">
        <f>SUM(E52+E55+E58+E62+E60)</f>
        <v>573526.39999999991</v>
      </c>
      <c r="F51" s="181">
        <f t="shared" si="3"/>
        <v>136.13220931361118</v>
      </c>
      <c r="G51" s="181">
        <f t="shared" si="11"/>
        <v>22.989685714356604</v>
      </c>
    </row>
    <row r="52" spans="1:7" ht="60.75" thickBot="1" x14ac:dyDescent="0.3">
      <c r="A52" s="39">
        <v>632</v>
      </c>
      <c r="B52" s="40" t="s">
        <v>74</v>
      </c>
      <c r="C52" s="41">
        <f>C53+C54</f>
        <v>0</v>
      </c>
      <c r="D52" s="41">
        <f>D53+D54</f>
        <v>1426540</v>
      </c>
      <c r="E52" s="41">
        <f>E53+E54</f>
        <v>0</v>
      </c>
      <c r="F52" s="41" t="e">
        <f t="shared" si="3"/>
        <v>#DIV/0!</v>
      </c>
      <c r="G52" s="41">
        <f t="shared" si="11"/>
        <v>0</v>
      </c>
    </row>
    <row r="53" spans="1:7" ht="30.75" thickBot="1" x14ac:dyDescent="0.3">
      <c r="A53" s="135">
        <v>6323</v>
      </c>
      <c r="B53" s="136" t="s">
        <v>76</v>
      </c>
      <c r="C53" s="121">
        <v>0</v>
      </c>
      <c r="D53" s="121">
        <v>7000</v>
      </c>
      <c r="E53" s="121">
        <v>0</v>
      </c>
      <c r="F53" s="121" t="e">
        <f t="shared" si="3"/>
        <v>#DIV/0!</v>
      </c>
      <c r="G53" s="121">
        <f t="shared" si="11"/>
        <v>0</v>
      </c>
    </row>
    <row r="54" spans="1:7" ht="30.75" thickBot="1" x14ac:dyDescent="0.3">
      <c r="A54" s="135">
        <v>6324</v>
      </c>
      <c r="B54" s="136" t="s">
        <v>75</v>
      </c>
      <c r="C54" s="121">
        <v>0</v>
      </c>
      <c r="D54" s="121">
        <v>1419540</v>
      </c>
      <c r="E54" s="121">
        <v>0</v>
      </c>
      <c r="F54" s="121" t="e">
        <f t="shared" si="3"/>
        <v>#DIV/0!</v>
      </c>
      <c r="G54" s="121">
        <f t="shared" si="11"/>
        <v>0</v>
      </c>
    </row>
    <row r="55" spans="1:7" ht="30.75" thickBot="1" x14ac:dyDescent="0.3">
      <c r="A55" s="39">
        <v>633</v>
      </c>
      <c r="B55" s="40" t="s">
        <v>32</v>
      </c>
      <c r="C55" s="41">
        <f t="shared" ref="C55" si="12">SUM(C56+C57)</f>
        <v>257511.28</v>
      </c>
      <c r="D55" s="41">
        <f>SUM(D56+D57)</f>
        <v>643171.79</v>
      </c>
      <c r="E55" s="41">
        <f t="shared" ref="E55" si="13">SUM(E56+E57)</f>
        <v>109038.7</v>
      </c>
      <c r="F55" s="41">
        <f t="shared" si="3"/>
        <v>42.343271331648076</v>
      </c>
      <c r="G55" s="41">
        <f t="shared" si="11"/>
        <v>16.953277754921434</v>
      </c>
    </row>
    <row r="56" spans="1:7" ht="30.75" thickBot="1" x14ac:dyDescent="0.3">
      <c r="A56" s="36">
        <v>6331</v>
      </c>
      <c r="B56" s="37" t="s">
        <v>33</v>
      </c>
      <c r="C56" s="38">
        <v>248323.78</v>
      </c>
      <c r="D56" s="35">
        <v>217700</v>
      </c>
      <c r="E56" s="38">
        <v>5288.7</v>
      </c>
      <c r="F56" s="121">
        <f t="shared" si="3"/>
        <v>2.1297597837790643</v>
      </c>
      <c r="G56" s="121">
        <f t="shared" si="11"/>
        <v>2.4293523197060174</v>
      </c>
    </row>
    <row r="57" spans="1:7" ht="30.75" thickBot="1" x14ac:dyDescent="0.3">
      <c r="A57" s="36">
        <v>6332</v>
      </c>
      <c r="B57" s="37" t="s">
        <v>34</v>
      </c>
      <c r="C57" s="38">
        <v>9187.5</v>
      </c>
      <c r="D57" s="35">
        <v>425471.79</v>
      </c>
      <c r="E57" s="38">
        <v>103750</v>
      </c>
      <c r="F57" s="121">
        <f t="shared" si="3"/>
        <v>1129.2517006802721</v>
      </c>
      <c r="G57" s="121">
        <f t="shared" si="11"/>
        <v>24.384695398959355</v>
      </c>
    </row>
    <row r="58" spans="1:7" ht="45.75" thickBot="1" x14ac:dyDescent="0.3">
      <c r="A58" s="39">
        <v>634</v>
      </c>
      <c r="B58" s="40" t="s">
        <v>35</v>
      </c>
      <c r="C58" s="41">
        <f>C59</f>
        <v>14989.75</v>
      </c>
      <c r="D58" s="41">
        <f>D59</f>
        <v>295000</v>
      </c>
      <c r="E58" s="41">
        <f>E59</f>
        <v>119661.16</v>
      </c>
      <c r="F58" s="41">
        <f t="shared" si="3"/>
        <v>798.28656248436437</v>
      </c>
      <c r="G58" s="41">
        <f t="shared" si="11"/>
        <v>40.563105084745764</v>
      </c>
    </row>
    <row r="59" spans="1:7" ht="60.75" thickBot="1" x14ac:dyDescent="0.3">
      <c r="A59" s="36">
        <v>6341</v>
      </c>
      <c r="B59" s="37" t="s">
        <v>36</v>
      </c>
      <c r="C59" s="38">
        <v>14989.75</v>
      </c>
      <c r="D59" s="35">
        <v>295000</v>
      </c>
      <c r="E59" s="38">
        <v>119661.16</v>
      </c>
      <c r="F59" s="46">
        <f t="shared" si="3"/>
        <v>798.28656248436437</v>
      </c>
      <c r="G59" s="46">
        <f t="shared" si="11"/>
        <v>40.563105084745764</v>
      </c>
    </row>
    <row r="60" spans="1:7" ht="45.75" thickBot="1" x14ac:dyDescent="0.3">
      <c r="A60" s="151">
        <v>635</v>
      </c>
      <c r="B60" s="192" t="s">
        <v>228</v>
      </c>
      <c r="C60" s="152">
        <v>0</v>
      </c>
      <c r="D60" s="153">
        <f>D61</f>
        <v>0</v>
      </c>
      <c r="E60" s="152">
        <f>E61</f>
        <v>203245.74</v>
      </c>
      <c r="F60" s="41" t="e">
        <f t="shared" si="3"/>
        <v>#DIV/0!</v>
      </c>
      <c r="G60" s="41" t="e">
        <f t="shared" si="11"/>
        <v>#DIV/0!</v>
      </c>
    </row>
    <row r="61" spans="1:7" ht="32.25" customHeight="1" thickBot="1" x14ac:dyDescent="0.3">
      <c r="A61" s="135">
        <v>6353</v>
      </c>
      <c r="B61" s="154" t="s">
        <v>229</v>
      </c>
      <c r="C61" s="38">
        <v>0</v>
      </c>
      <c r="D61" s="35">
        <v>0</v>
      </c>
      <c r="E61" s="38">
        <v>203245.74</v>
      </c>
      <c r="F61" s="46" t="e">
        <f t="shared" si="3"/>
        <v>#DIV/0!</v>
      </c>
      <c r="G61" s="193" t="e">
        <f t="shared" si="11"/>
        <v>#DIV/0!</v>
      </c>
    </row>
    <row r="62" spans="1:7" ht="45.75" thickBot="1" x14ac:dyDescent="0.3">
      <c r="A62" s="39">
        <v>638</v>
      </c>
      <c r="B62" s="40" t="s">
        <v>38</v>
      </c>
      <c r="C62" s="41">
        <f t="shared" ref="C62" si="14">SUM(C63)</f>
        <v>148800</v>
      </c>
      <c r="D62" s="41">
        <f>SUM(D63)</f>
        <v>130000</v>
      </c>
      <c r="E62" s="41">
        <f t="shared" ref="E62" si="15">SUM(E63)</f>
        <v>141580.79999999999</v>
      </c>
      <c r="F62" s="41">
        <f t="shared" si="3"/>
        <v>95.148387096774186</v>
      </c>
      <c r="G62" s="41">
        <f t="shared" si="11"/>
        <v>108.90830769230769</v>
      </c>
    </row>
    <row r="63" spans="1:7" ht="60.75" thickBot="1" x14ac:dyDescent="0.3">
      <c r="A63" s="36">
        <v>6381</v>
      </c>
      <c r="B63" s="37" t="s">
        <v>39</v>
      </c>
      <c r="C63" s="38">
        <v>148800</v>
      </c>
      <c r="D63" s="35">
        <v>130000</v>
      </c>
      <c r="E63" s="38">
        <v>141580.79999999999</v>
      </c>
      <c r="F63" s="46">
        <f t="shared" si="3"/>
        <v>95.148387096774186</v>
      </c>
      <c r="G63" s="46">
        <f t="shared" si="11"/>
        <v>108.90830769230769</v>
      </c>
    </row>
    <row r="64" spans="1:7" ht="30.75" thickBot="1" x14ac:dyDescent="0.3">
      <c r="A64" s="179">
        <v>64</v>
      </c>
      <c r="B64" s="180" t="s">
        <v>41</v>
      </c>
      <c r="C64" s="181">
        <f t="shared" ref="C64" si="16">SUM(C65+C68)</f>
        <v>9866.1899999999987</v>
      </c>
      <c r="D64" s="181">
        <f t="shared" ref="D64:E64" si="17">SUM(D65+D68)</f>
        <v>39040</v>
      </c>
      <c r="E64" s="181">
        <f t="shared" si="17"/>
        <v>10110.710000000001</v>
      </c>
      <c r="F64" s="181">
        <f t="shared" si="3"/>
        <v>102.47836297496806</v>
      </c>
      <c r="G64" s="181">
        <f t="shared" si="11"/>
        <v>25.898335040983611</v>
      </c>
    </row>
    <row r="65" spans="1:7" ht="45.75" thickBot="1" x14ac:dyDescent="0.3">
      <c r="A65" s="39">
        <v>641</v>
      </c>
      <c r="B65" s="40" t="s">
        <v>42</v>
      </c>
      <c r="C65" s="41">
        <f t="shared" ref="C65" si="18">SUM(C66+C67)</f>
        <v>15.22</v>
      </c>
      <c r="D65" s="41">
        <f>SUM(D66+D67)</f>
        <v>340</v>
      </c>
      <c r="E65" s="41">
        <f t="shared" ref="E65" si="19">SUM(E66+E67)</f>
        <v>26.01</v>
      </c>
      <c r="F65" s="41">
        <f t="shared" si="3"/>
        <v>170.89356110381078</v>
      </c>
      <c r="G65" s="41">
        <f t="shared" si="11"/>
        <v>7.6499999999999995</v>
      </c>
    </row>
    <row r="66" spans="1:7" ht="60.75" thickBot="1" x14ac:dyDescent="0.3">
      <c r="A66" s="36">
        <v>6413</v>
      </c>
      <c r="B66" s="37" t="s">
        <v>43</v>
      </c>
      <c r="C66" s="38">
        <v>15.22</v>
      </c>
      <c r="D66" s="35">
        <v>270</v>
      </c>
      <c r="E66" s="38">
        <v>26.01</v>
      </c>
      <c r="F66" s="46">
        <f t="shared" si="3"/>
        <v>170.89356110381078</v>
      </c>
      <c r="G66" s="46">
        <f t="shared" si="11"/>
        <v>9.6333333333333346</v>
      </c>
    </row>
    <row r="67" spans="1:7" ht="30.75" thickBot="1" x14ac:dyDescent="0.3">
      <c r="A67" s="36">
        <v>6414</v>
      </c>
      <c r="B67" s="37" t="s">
        <v>44</v>
      </c>
      <c r="C67" s="38">
        <v>0</v>
      </c>
      <c r="D67" s="35">
        <v>70</v>
      </c>
      <c r="E67" s="38">
        <v>0</v>
      </c>
      <c r="F67" s="46" t="e">
        <f t="shared" si="3"/>
        <v>#DIV/0!</v>
      </c>
      <c r="G67" s="46">
        <f t="shared" si="11"/>
        <v>0</v>
      </c>
    </row>
    <row r="68" spans="1:7" ht="45.75" thickBot="1" x14ac:dyDescent="0.3">
      <c r="A68" s="39">
        <v>642</v>
      </c>
      <c r="B68" s="40" t="s">
        <v>45</v>
      </c>
      <c r="C68" s="41">
        <f t="shared" ref="C68" si="20">SUM(C69+C70+C71+C72)</f>
        <v>9850.9699999999993</v>
      </c>
      <c r="D68" s="41">
        <f>SUM(D69+D70+D71+D72)</f>
        <v>38700</v>
      </c>
      <c r="E68" s="41">
        <f t="shared" ref="E68" si="21">SUM(E69+E70+E71+E72)</f>
        <v>10084.700000000001</v>
      </c>
      <c r="F68" s="41">
        <f t="shared" si="3"/>
        <v>102.37265974822785</v>
      </c>
      <c r="G68" s="41">
        <f t="shared" si="11"/>
        <v>26.058656330749358</v>
      </c>
    </row>
    <row r="69" spans="1:7" ht="30.75" thickBot="1" x14ac:dyDescent="0.3">
      <c r="A69" s="36">
        <v>6421</v>
      </c>
      <c r="B69" s="37" t="s">
        <v>46</v>
      </c>
      <c r="C69" s="38">
        <v>3031.38</v>
      </c>
      <c r="D69" s="35">
        <v>17600</v>
      </c>
      <c r="E69" s="38">
        <v>5196.6899999999996</v>
      </c>
      <c r="F69" s="46">
        <f t="shared" si="3"/>
        <v>171.42984383350154</v>
      </c>
      <c r="G69" s="46">
        <f t="shared" si="11"/>
        <v>29.526647727272724</v>
      </c>
    </row>
    <row r="70" spans="1:7" ht="45.75" thickBot="1" x14ac:dyDescent="0.3">
      <c r="A70" s="36">
        <v>6422</v>
      </c>
      <c r="B70" s="37" t="s">
        <v>47</v>
      </c>
      <c r="C70" s="38">
        <v>6808.69</v>
      </c>
      <c r="D70" s="35">
        <v>20250</v>
      </c>
      <c r="E70" s="38">
        <v>4888.01</v>
      </c>
      <c r="F70" s="46">
        <f t="shared" si="3"/>
        <v>71.790755637281194</v>
      </c>
      <c r="G70" s="46">
        <f t="shared" si="11"/>
        <v>24.138320987654321</v>
      </c>
    </row>
    <row r="71" spans="1:7" ht="60.75" thickBot="1" x14ac:dyDescent="0.3">
      <c r="A71" s="147">
        <v>6423</v>
      </c>
      <c r="B71" s="148" t="s">
        <v>227</v>
      </c>
      <c r="C71" s="149">
        <v>0</v>
      </c>
      <c r="D71" s="149">
        <v>150</v>
      </c>
      <c r="E71" s="149">
        <v>0</v>
      </c>
      <c r="F71" s="46" t="e">
        <f t="shared" si="3"/>
        <v>#DIV/0!</v>
      </c>
      <c r="G71" s="150">
        <f t="shared" si="11"/>
        <v>0</v>
      </c>
    </row>
    <row r="72" spans="1:7" ht="45.75" thickBot="1" x14ac:dyDescent="0.3">
      <c r="A72" s="36">
        <v>6429</v>
      </c>
      <c r="B72" s="136" t="s">
        <v>48</v>
      </c>
      <c r="C72" s="38">
        <v>10.9</v>
      </c>
      <c r="D72" s="35">
        <v>700</v>
      </c>
      <c r="E72" s="38">
        <v>0</v>
      </c>
      <c r="F72" s="46">
        <f t="shared" si="3"/>
        <v>0</v>
      </c>
      <c r="G72" s="46">
        <f t="shared" si="11"/>
        <v>0</v>
      </c>
    </row>
    <row r="73" spans="1:7" ht="75.75" thickBot="1" x14ac:dyDescent="0.3">
      <c r="A73" s="42">
        <v>65</v>
      </c>
      <c r="B73" s="43" t="s">
        <v>49</v>
      </c>
      <c r="C73" s="44">
        <f>SUM(C74+C78+C83)</f>
        <v>17591.699999999997</v>
      </c>
      <c r="D73" s="44">
        <f t="shared" ref="D73" si="22">SUM(D74+D78+D83)</f>
        <v>185705</v>
      </c>
      <c r="E73" s="44">
        <f>SUM(E74+E78+E83)</f>
        <v>86011.24000000002</v>
      </c>
      <c r="F73" s="44">
        <f t="shared" si="3"/>
        <v>488.93080259440546</v>
      </c>
      <c r="G73" s="44">
        <f t="shared" si="11"/>
        <v>46.316060418405549</v>
      </c>
    </row>
    <row r="74" spans="1:7" ht="45.75" thickBot="1" x14ac:dyDescent="0.3">
      <c r="A74" s="39">
        <v>651</v>
      </c>
      <c r="B74" s="40" t="s">
        <v>50</v>
      </c>
      <c r="C74" s="41">
        <f t="shared" ref="C74" si="23">SUM(C75+C76+C77)</f>
        <v>10366.269999999999</v>
      </c>
      <c r="D74" s="41">
        <f>SUM(D75+D76+D77)</f>
        <v>163400</v>
      </c>
      <c r="E74" s="41">
        <f t="shared" ref="E74" si="24">SUM(E75+E76+E77)</f>
        <v>79481.100000000006</v>
      </c>
      <c r="F74" s="41">
        <f t="shared" si="3"/>
        <v>766.72805165213731</v>
      </c>
      <c r="G74" s="41">
        <f t="shared" si="11"/>
        <v>48.642044063647496</v>
      </c>
    </row>
    <row r="75" spans="1:7" ht="60.75" thickBot="1" x14ac:dyDescent="0.3">
      <c r="A75" s="36">
        <v>6512</v>
      </c>
      <c r="B75" s="37" t="s">
        <v>51</v>
      </c>
      <c r="C75" s="38">
        <v>658.89</v>
      </c>
      <c r="D75" s="35">
        <v>1050</v>
      </c>
      <c r="E75" s="38">
        <v>926.32</v>
      </c>
      <c r="F75" s="121">
        <f t="shared" si="3"/>
        <v>140.58795853632625</v>
      </c>
      <c r="G75" s="121">
        <f t="shared" si="11"/>
        <v>88.220952380952383</v>
      </c>
    </row>
    <row r="76" spans="1:7" ht="30.75" thickBot="1" x14ac:dyDescent="0.3">
      <c r="A76" s="36">
        <v>6513</v>
      </c>
      <c r="B76" s="37" t="s">
        <v>52</v>
      </c>
      <c r="C76" s="38">
        <v>0</v>
      </c>
      <c r="D76" s="35">
        <v>1000</v>
      </c>
      <c r="E76" s="38">
        <v>0</v>
      </c>
      <c r="F76" s="121" t="e">
        <f t="shared" si="3"/>
        <v>#DIV/0!</v>
      </c>
      <c r="G76" s="121">
        <f t="shared" si="11"/>
        <v>0</v>
      </c>
    </row>
    <row r="77" spans="1:7" ht="30.75" thickBot="1" x14ac:dyDescent="0.3">
      <c r="A77" s="36">
        <v>6514</v>
      </c>
      <c r="B77" s="37" t="s">
        <v>70</v>
      </c>
      <c r="C77" s="38">
        <v>9707.3799999999992</v>
      </c>
      <c r="D77" s="35">
        <v>161350</v>
      </c>
      <c r="E77" s="38">
        <v>78554.78</v>
      </c>
      <c r="F77" s="121">
        <f t="shared" si="3"/>
        <v>809.22741254591881</v>
      </c>
      <c r="G77" s="121">
        <f t="shared" si="11"/>
        <v>48.685949798574526</v>
      </c>
    </row>
    <row r="78" spans="1:7" ht="45.75" thickBot="1" x14ac:dyDescent="0.3">
      <c r="A78" s="39">
        <v>652</v>
      </c>
      <c r="B78" s="40" t="s">
        <v>53</v>
      </c>
      <c r="C78" s="41">
        <f>SUM(C79:C82)</f>
        <v>1681.95</v>
      </c>
      <c r="D78" s="41">
        <f>SUM(D79:D82)</f>
        <v>8105</v>
      </c>
      <c r="E78" s="41">
        <f>SUM(E79:E82)</f>
        <v>783.96</v>
      </c>
      <c r="F78" s="41">
        <f t="shared" si="3"/>
        <v>46.610184607152412</v>
      </c>
      <c r="G78" s="41">
        <f t="shared" si="11"/>
        <v>9.6725478099938318</v>
      </c>
    </row>
    <row r="79" spans="1:7" ht="30.75" thickBot="1" x14ac:dyDescent="0.3">
      <c r="A79" s="36">
        <v>6522</v>
      </c>
      <c r="B79" s="37" t="s">
        <v>71</v>
      </c>
      <c r="C79" s="38">
        <v>31.99</v>
      </c>
      <c r="D79" s="35">
        <v>70</v>
      </c>
      <c r="E79" s="38">
        <v>0</v>
      </c>
      <c r="F79" s="46">
        <f t="shared" si="3"/>
        <v>0</v>
      </c>
      <c r="G79" s="46">
        <f t="shared" ref="G79:G99" si="25">E79/D79*100</f>
        <v>0</v>
      </c>
    </row>
    <row r="80" spans="1:7" ht="15.75" thickBot="1" x14ac:dyDescent="0.3">
      <c r="A80" s="36">
        <v>6524</v>
      </c>
      <c r="B80" s="37" t="s">
        <v>55</v>
      </c>
      <c r="C80" s="38">
        <v>0</v>
      </c>
      <c r="D80" s="35">
        <v>6650</v>
      </c>
      <c r="E80" s="38">
        <v>323.57</v>
      </c>
      <c r="F80" s="46" t="e">
        <f t="shared" si="3"/>
        <v>#DIV/0!</v>
      </c>
      <c r="G80" s="46">
        <f t="shared" si="25"/>
        <v>4.8657142857142857</v>
      </c>
    </row>
    <row r="81" spans="1:13" ht="45.75" thickBot="1" x14ac:dyDescent="0.3">
      <c r="A81" s="36">
        <v>6526</v>
      </c>
      <c r="B81" s="37" t="s">
        <v>56</v>
      </c>
      <c r="C81" s="38">
        <v>1649.96</v>
      </c>
      <c r="D81" s="35">
        <v>685</v>
      </c>
      <c r="E81" s="38">
        <v>460.39</v>
      </c>
      <c r="F81" s="121">
        <f t="shared" si="3"/>
        <v>27.903100681228633</v>
      </c>
      <c r="G81" s="121">
        <f t="shared" si="25"/>
        <v>67.210218978102191</v>
      </c>
    </row>
    <row r="82" spans="1:13" ht="45.75" thickBot="1" x14ac:dyDescent="0.3">
      <c r="A82" s="36">
        <v>6527</v>
      </c>
      <c r="B82" s="37" t="s">
        <v>197</v>
      </c>
      <c r="C82" s="38">
        <v>0</v>
      </c>
      <c r="D82" s="35">
        <v>700</v>
      </c>
      <c r="E82" s="38">
        <v>0</v>
      </c>
      <c r="F82" s="121" t="e">
        <f t="shared" si="3"/>
        <v>#DIV/0!</v>
      </c>
      <c r="G82" s="121">
        <f t="shared" si="25"/>
        <v>0</v>
      </c>
    </row>
    <row r="83" spans="1:13" ht="45.75" thickBot="1" x14ac:dyDescent="0.3">
      <c r="A83" s="39">
        <v>653</v>
      </c>
      <c r="B83" s="40" t="s">
        <v>57</v>
      </c>
      <c r="C83" s="41">
        <f t="shared" ref="C83" si="26">SUM(C84+C85)</f>
        <v>5543.48</v>
      </c>
      <c r="D83" s="41">
        <f>SUM(D84+D85)</f>
        <v>14200</v>
      </c>
      <c r="E83" s="41">
        <f t="shared" ref="E83" si="27">SUM(E84+E85)</f>
        <v>5746.18</v>
      </c>
      <c r="F83" s="41">
        <f t="shared" si="3"/>
        <v>103.65654787245558</v>
      </c>
      <c r="G83" s="41">
        <f t="shared" si="25"/>
        <v>40.466056338028174</v>
      </c>
    </row>
    <row r="84" spans="1:13" ht="30.75" thickBot="1" x14ac:dyDescent="0.3">
      <c r="A84" s="36">
        <v>6531</v>
      </c>
      <c r="B84" s="37" t="s">
        <v>58</v>
      </c>
      <c r="C84" s="38">
        <v>0</v>
      </c>
      <c r="D84" s="35">
        <v>700</v>
      </c>
      <c r="E84" s="38">
        <v>169.89</v>
      </c>
      <c r="F84" s="121" t="e">
        <f t="shared" si="3"/>
        <v>#DIV/0!</v>
      </c>
      <c r="G84" s="121">
        <f t="shared" si="25"/>
        <v>24.269999999999996</v>
      </c>
    </row>
    <row r="85" spans="1:13" ht="30.75" thickBot="1" x14ac:dyDescent="0.3">
      <c r="A85" s="36">
        <v>6532</v>
      </c>
      <c r="B85" s="37" t="s">
        <v>59</v>
      </c>
      <c r="C85" s="38">
        <v>5543.48</v>
      </c>
      <c r="D85" s="35">
        <v>13500</v>
      </c>
      <c r="E85" s="38">
        <v>5576.29</v>
      </c>
      <c r="F85" s="121">
        <f t="shared" si="3"/>
        <v>100.59186648098309</v>
      </c>
      <c r="G85" s="121">
        <f t="shared" si="25"/>
        <v>41.305851851851848</v>
      </c>
    </row>
    <row r="86" spans="1:13" ht="15.75" thickBot="1" x14ac:dyDescent="0.3">
      <c r="A86" s="179">
        <v>66</v>
      </c>
      <c r="B86" s="180" t="s">
        <v>60</v>
      </c>
      <c r="C86" s="181">
        <f>C87</f>
        <v>0</v>
      </c>
      <c r="D86" s="181">
        <f>SUM(D87+D88)</f>
        <v>0</v>
      </c>
      <c r="E86" s="181">
        <f>E87</f>
        <v>0</v>
      </c>
      <c r="F86" s="44" t="e">
        <f t="shared" si="3"/>
        <v>#DIV/0!</v>
      </c>
      <c r="G86" s="44" t="e">
        <f t="shared" si="25"/>
        <v>#DIV/0!</v>
      </c>
    </row>
    <row r="87" spans="1:13" ht="15.75" thickBot="1" x14ac:dyDescent="0.3">
      <c r="A87" s="39">
        <v>662</v>
      </c>
      <c r="B87" s="40" t="s">
        <v>72</v>
      </c>
      <c r="C87" s="41">
        <f t="shared" ref="C87" si="28">SUM(C88)</f>
        <v>0</v>
      </c>
      <c r="D87" s="41">
        <f>SUM(D88)</f>
        <v>0</v>
      </c>
      <c r="E87" s="41">
        <f t="shared" ref="E87" si="29">SUM(E88)</f>
        <v>0</v>
      </c>
      <c r="F87" s="41" t="e">
        <f t="shared" si="3"/>
        <v>#DIV/0!</v>
      </c>
      <c r="G87" s="41" t="e">
        <f t="shared" si="25"/>
        <v>#DIV/0!</v>
      </c>
    </row>
    <row r="88" spans="1:13" ht="45.75" thickBot="1" x14ac:dyDescent="0.3">
      <c r="A88" s="135">
        <v>6627</v>
      </c>
      <c r="B88" s="136" t="s">
        <v>73</v>
      </c>
      <c r="C88" s="38">
        <v>0</v>
      </c>
      <c r="D88" s="38">
        <v>0</v>
      </c>
      <c r="E88" s="38">
        <v>0</v>
      </c>
      <c r="F88" s="121" t="e">
        <f t="shared" si="3"/>
        <v>#DIV/0!</v>
      </c>
      <c r="G88" s="121" t="e">
        <f t="shared" si="25"/>
        <v>#DIV/0!</v>
      </c>
    </row>
    <row r="89" spans="1:13" ht="15.75" thickBot="1" x14ac:dyDescent="0.3">
      <c r="A89" s="179">
        <v>67</v>
      </c>
      <c r="B89" s="180" t="s">
        <v>60</v>
      </c>
      <c r="C89" s="181">
        <f>C90</f>
        <v>0</v>
      </c>
      <c r="D89" s="181">
        <f>D90</f>
        <v>70</v>
      </c>
      <c r="E89" s="181">
        <f>E90</f>
        <v>0</v>
      </c>
      <c r="F89" s="44" t="e">
        <f t="shared" si="3"/>
        <v>#DIV/0!</v>
      </c>
      <c r="G89" s="181">
        <f t="shared" si="25"/>
        <v>0</v>
      </c>
      <c r="M89" s="122"/>
    </row>
    <row r="90" spans="1:13" ht="15.75" thickBot="1" x14ac:dyDescent="0.3">
      <c r="A90" s="39">
        <v>673</v>
      </c>
      <c r="B90" s="40" t="s">
        <v>60</v>
      </c>
      <c r="C90" s="41">
        <f>C91</f>
        <v>0</v>
      </c>
      <c r="D90" s="41">
        <f>D91</f>
        <v>70</v>
      </c>
      <c r="E90" s="41">
        <v>0</v>
      </c>
      <c r="F90" s="41" t="e">
        <f t="shared" si="3"/>
        <v>#DIV/0!</v>
      </c>
      <c r="G90" s="41">
        <f t="shared" si="25"/>
        <v>0</v>
      </c>
      <c r="M90" s="122"/>
    </row>
    <row r="91" spans="1:13" ht="60.75" thickBot="1" x14ac:dyDescent="0.3">
      <c r="A91" s="135">
        <v>6731</v>
      </c>
      <c r="B91" s="136" t="s">
        <v>199</v>
      </c>
      <c r="C91" s="121">
        <v>0</v>
      </c>
      <c r="D91" s="121">
        <v>70</v>
      </c>
      <c r="E91" s="121">
        <v>0</v>
      </c>
      <c r="F91" s="121" t="e">
        <f t="shared" si="3"/>
        <v>#DIV/0!</v>
      </c>
      <c r="G91" s="121">
        <f t="shared" si="25"/>
        <v>0</v>
      </c>
      <c r="M91" s="122"/>
    </row>
    <row r="92" spans="1:13" ht="30.75" thickBot="1" x14ac:dyDescent="0.3">
      <c r="A92" s="179">
        <v>68</v>
      </c>
      <c r="B92" s="180" t="s">
        <v>236</v>
      </c>
      <c r="C92" s="181">
        <f t="shared" ref="C92:E93" si="30">C93</f>
        <v>0</v>
      </c>
      <c r="D92" s="181">
        <f t="shared" si="30"/>
        <v>700</v>
      </c>
      <c r="E92" s="181">
        <f t="shared" si="30"/>
        <v>0</v>
      </c>
      <c r="F92" s="181" t="e">
        <f t="shared" si="3"/>
        <v>#DIV/0!</v>
      </c>
      <c r="G92" s="181">
        <f t="shared" si="25"/>
        <v>0</v>
      </c>
      <c r="M92" s="122"/>
    </row>
    <row r="93" spans="1:13" ht="30.75" thickBot="1" x14ac:dyDescent="0.3">
      <c r="A93" s="39">
        <v>681</v>
      </c>
      <c r="B93" s="40" t="s">
        <v>237</v>
      </c>
      <c r="C93" s="41">
        <f t="shared" si="30"/>
        <v>0</v>
      </c>
      <c r="D93" s="41">
        <f t="shared" si="30"/>
        <v>700</v>
      </c>
      <c r="E93" s="41">
        <f t="shared" si="30"/>
        <v>0</v>
      </c>
      <c r="F93" s="41" t="e">
        <f t="shared" si="3"/>
        <v>#DIV/0!</v>
      </c>
      <c r="G93" s="41">
        <f t="shared" si="25"/>
        <v>0</v>
      </c>
      <c r="M93" s="122"/>
    </row>
    <row r="94" spans="1:13" ht="15.75" thickBot="1" x14ac:dyDescent="0.3">
      <c r="A94" s="135">
        <v>6819</v>
      </c>
      <c r="B94" s="136" t="s">
        <v>238</v>
      </c>
      <c r="C94" s="121">
        <v>0</v>
      </c>
      <c r="D94" s="121">
        <v>700</v>
      </c>
      <c r="E94" s="121">
        <v>0</v>
      </c>
      <c r="F94" s="46" t="e">
        <f t="shared" si="3"/>
        <v>#DIV/0!</v>
      </c>
      <c r="G94" s="46">
        <f t="shared" si="25"/>
        <v>0</v>
      </c>
      <c r="M94" s="122"/>
    </row>
    <row r="95" spans="1:13" ht="45.75" thickBot="1" x14ac:dyDescent="0.3">
      <c r="A95" s="182">
        <v>7</v>
      </c>
      <c r="B95" s="183" t="s">
        <v>63</v>
      </c>
      <c r="C95" s="184">
        <f t="shared" ref="C95:C96" si="31">C96</f>
        <v>4176.1899999999996</v>
      </c>
      <c r="D95" s="184">
        <f t="shared" ref="D95:E96" si="32">D96</f>
        <v>27500</v>
      </c>
      <c r="E95" s="184">
        <f t="shared" si="32"/>
        <v>23389.37</v>
      </c>
      <c r="F95" s="184">
        <f t="shared" si="3"/>
        <v>560.06479590248523</v>
      </c>
      <c r="G95" s="184">
        <f t="shared" si="25"/>
        <v>85.052254545454545</v>
      </c>
    </row>
    <row r="96" spans="1:13" ht="60.75" thickBot="1" x14ac:dyDescent="0.3">
      <c r="A96" s="179">
        <v>71</v>
      </c>
      <c r="B96" s="180" t="s">
        <v>64</v>
      </c>
      <c r="C96" s="181">
        <f t="shared" si="31"/>
        <v>4176.1899999999996</v>
      </c>
      <c r="D96" s="181">
        <f t="shared" si="32"/>
        <v>27500</v>
      </c>
      <c r="E96" s="181">
        <f t="shared" si="32"/>
        <v>23389.37</v>
      </c>
      <c r="F96" s="181">
        <f t="shared" si="3"/>
        <v>560.06479590248523</v>
      </c>
      <c r="G96" s="181">
        <f t="shared" si="25"/>
        <v>85.052254545454545</v>
      </c>
    </row>
    <row r="97" spans="1:14" ht="90.75" thickBot="1" x14ac:dyDescent="0.3">
      <c r="A97" s="39">
        <v>711</v>
      </c>
      <c r="B97" s="40" t="s">
        <v>65</v>
      </c>
      <c r="C97" s="41">
        <f t="shared" ref="C97" si="33">SUM(C98)</f>
        <v>4176.1899999999996</v>
      </c>
      <c r="D97" s="41">
        <f t="shared" ref="D97:E97" si="34">SUM(D98)</f>
        <v>27500</v>
      </c>
      <c r="E97" s="41">
        <f t="shared" si="34"/>
        <v>23389.37</v>
      </c>
      <c r="F97" s="41">
        <f t="shared" si="3"/>
        <v>560.06479590248523</v>
      </c>
      <c r="G97" s="41">
        <f t="shared" si="25"/>
        <v>85.052254545454545</v>
      </c>
    </row>
    <row r="98" spans="1:14" ht="15.75" thickBot="1" x14ac:dyDescent="0.3">
      <c r="A98" s="36">
        <v>7111</v>
      </c>
      <c r="B98" s="37" t="s">
        <v>66</v>
      </c>
      <c r="C98" s="38">
        <v>4176.1899999999996</v>
      </c>
      <c r="D98" s="35">
        <v>27500</v>
      </c>
      <c r="E98" s="38">
        <v>23389.37</v>
      </c>
      <c r="F98" s="46">
        <f t="shared" si="3"/>
        <v>560.06479590248523</v>
      </c>
      <c r="G98" s="46">
        <f t="shared" si="25"/>
        <v>85.052254545454545</v>
      </c>
    </row>
    <row r="99" spans="1:14" ht="15.75" thickBot="1" x14ac:dyDescent="0.3">
      <c r="A99" s="52" t="s">
        <v>77</v>
      </c>
      <c r="B99" s="50"/>
      <c r="C99" s="51">
        <f>C95+C38</f>
        <v>612837.19999999984</v>
      </c>
      <c r="D99" s="51">
        <f>D95+D38</f>
        <v>3046328.34</v>
      </c>
      <c r="E99" s="51">
        <f>E95+E38</f>
        <v>848704.99999999988</v>
      </c>
      <c r="F99" s="45">
        <f t="shared" si="3"/>
        <v>138.48783983739892</v>
      </c>
      <c r="G99" s="45">
        <f t="shared" si="25"/>
        <v>27.859931868013938</v>
      </c>
    </row>
    <row r="100" spans="1:14" x14ac:dyDescent="0.25">
      <c r="A100" s="106"/>
      <c r="B100" s="107"/>
      <c r="C100" s="108"/>
      <c r="D100" s="108"/>
      <c r="E100" s="108"/>
      <c r="F100" s="109"/>
      <c r="G100" s="108"/>
    </row>
    <row r="102" spans="1:14" ht="15.75" thickBot="1" x14ac:dyDescent="0.3">
      <c r="A102" s="63" t="s">
        <v>107</v>
      </c>
    </row>
    <row r="103" spans="1:14" ht="30.75" thickBot="1" x14ac:dyDescent="0.3">
      <c r="A103" s="47" t="s">
        <v>15</v>
      </c>
      <c r="B103" s="48" t="s">
        <v>16</v>
      </c>
      <c r="C103" s="49" t="s">
        <v>209</v>
      </c>
      <c r="D103" s="49" t="s">
        <v>221</v>
      </c>
      <c r="E103" s="49" t="s">
        <v>222</v>
      </c>
      <c r="F103" s="49" t="s">
        <v>191</v>
      </c>
      <c r="G103" s="49" t="s">
        <v>21</v>
      </c>
    </row>
    <row r="104" spans="1:14" ht="15.75" thickBot="1" x14ac:dyDescent="0.3">
      <c r="A104" s="67">
        <v>1</v>
      </c>
      <c r="B104" s="68">
        <v>2</v>
      </c>
      <c r="C104" s="112">
        <v>3</v>
      </c>
      <c r="D104" s="68">
        <v>4</v>
      </c>
      <c r="E104" s="68">
        <v>5</v>
      </c>
      <c r="F104" s="68">
        <v>6</v>
      </c>
      <c r="G104" s="68">
        <v>7</v>
      </c>
      <c r="I104" s="137"/>
      <c r="J104" s="138"/>
      <c r="K104" s="138"/>
      <c r="L104" s="138"/>
      <c r="M104" s="138"/>
      <c r="N104" s="138"/>
    </row>
    <row r="105" spans="1:14" ht="30.75" thickBot="1" x14ac:dyDescent="0.3">
      <c r="A105" s="174">
        <v>3</v>
      </c>
      <c r="B105" s="175" t="s">
        <v>78</v>
      </c>
      <c r="C105" s="176">
        <f t="shared" ref="C105:E105" si="35">SUM(C106+C114+C142+C145+C150+C156+C160)</f>
        <v>357189.26</v>
      </c>
      <c r="D105" s="176">
        <f t="shared" si="35"/>
        <v>1027260</v>
      </c>
      <c r="E105" s="176">
        <f t="shared" si="35"/>
        <v>742141.81000000017</v>
      </c>
      <c r="F105" s="176">
        <f>E105/C105*100</f>
        <v>207.77271130716534</v>
      </c>
      <c r="G105" s="176">
        <f t="shared" ref="G105:G141" si="36">E105/D105*100</f>
        <v>72.244788077020445</v>
      </c>
    </row>
    <row r="106" spans="1:14" ht="30.75" thickBot="1" x14ac:dyDescent="0.3">
      <c r="A106" s="171">
        <v>31</v>
      </c>
      <c r="B106" s="172" t="s">
        <v>79</v>
      </c>
      <c r="C106" s="173">
        <f t="shared" ref="C106:D106" si="37">SUM(C107+C110+C112)</f>
        <v>92234.48</v>
      </c>
      <c r="D106" s="173">
        <f t="shared" si="37"/>
        <v>311350</v>
      </c>
      <c r="E106" s="173">
        <f>SUM(E107+E110+E112)</f>
        <v>257807.08000000002</v>
      </c>
      <c r="F106" s="173">
        <f t="shared" ref="F106:F145" si="38">E106/C106*100</f>
        <v>279.51269416816797</v>
      </c>
      <c r="G106" s="173">
        <f t="shared" si="36"/>
        <v>82.80298056849206</v>
      </c>
    </row>
    <row r="107" spans="1:14" ht="15.75" customHeight="1" thickBot="1" x14ac:dyDescent="0.3">
      <c r="A107" s="69">
        <v>311</v>
      </c>
      <c r="B107" s="70" t="s">
        <v>108</v>
      </c>
      <c r="C107" s="71">
        <f t="shared" ref="C107:E107" si="39">SUM(C108+C109)</f>
        <v>78514.87</v>
      </c>
      <c r="D107" s="71">
        <f t="shared" si="39"/>
        <v>278200</v>
      </c>
      <c r="E107" s="71">
        <f t="shared" si="39"/>
        <v>218070.56</v>
      </c>
      <c r="F107" s="110">
        <f t="shared" si="38"/>
        <v>277.7442795231018</v>
      </c>
      <c r="G107" s="110">
        <f t="shared" si="36"/>
        <v>78.386254493170384</v>
      </c>
    </row>
    <row r="108" spans="1:14" ht="15.75" thickBot="1" x14ac:dyDescent="0.3">
      <c r="A108" s="65">
        <v>3111</v>
      </c>
      <c r="B108" s="58" t="s">
        <v>80</v>
      </c>
      <c r="C108" s="141">
        <v>74557.73</v>
      </c>
      <c r="D108" s="59">
        <v>271000</v>
      </c>
      <c r="E108" s="141">
        <v>211970.56</v>
      </c>
      <c r="F108" s="76">
        <f t="shared" si="38"/>
        <v>284.30393468256074</v>
      </c>
      <c r="G108" s="76">
        <f t="shared" si="36"/>
        <v>78.217918819188199</v>
      </c>
    </row>
    <row r="109" spans="1:14" ht="15.75" thickBot="1" x14ac:dyDescent="0.3">
      <c r="A109" s="65">
        <v>3112</v>
      </c>
      <c r="B109" s="58" t="s">
        <v>109</v>
      </c>
      <c r="C109" s="141">
        <v>3957.14</v>
      </c>
      <c r="D109" s="59">
        <v>7200</v>
      </c>
      <c r="E109" s="59">
        <v>6100</v>
      </c>
      <c r="F109" s="76">
        <f t="shared" si="38"/>
        <v>154.15173584962878</v>
      </c>
      <c r="G109" s="76">
        <f t="shared" si="36"/>
        <v>84.722222222222214</v>
      </c>
    </row>
    <row r="110" spans="1:14" ht="30.75" thickBot="1" x14ac:dyDescent="0.3">
      <c r="A110" s="69">
        <v>312</v>
      </c>
      <c r="B110" s="70" t="s">
        <v>81</v>
      </c>
      <c r="C110" s="71">
        <f t="shared" ref="C110" si="40">SUM(C111)</f>
        <v>1900</v>
      </c>
      <c r="D110" s="71">
        <f t="shared" ref="D110:E110" si="41">SUM(D111)</f>
        <v>9150</v>
      </c>
      <c r="E110" s="71">
        <f t="shared" si="41"/>
        <v>5082.88</v>
      </c>
      <c r="F110" s="110">
        <f t="shared" si="38"/>
        <v>267.52000000000004</v>
      </c>
      <c r="G110" s="110">
        <f t="shared" si="36"/>
        <v>55.55060109289618</v>
      </c>
    </row>
    <row r="111" spans="1:14" ht="30.75" thickBot="1" x14ac:dyDescent="0.3">
      <c r="A111" s="65">
        <v>3121</v>
      </c>
      <c r="B111" s="58" t="s">
        <v>110</v>
      </c>
      <c r="C111" s="141">
        <v>1900</v>
      </c>
      <c r="D111" s="59">
        <v>9150</v>
      </c>
      <c r="E111" s="59">
        <v>5082.88</v>
      </c>
      <c r="F111" s="76">
        <f t="shared" si="38"/>
        <v>267.52000000000004</v>
      </c>
      <c r="G111" s="76">
        <f t="shared" si="36"/>
        <v>55.55060109289618</v>
      </c>
    </row>
    <row r="112" spans="1:14" ht="15.75" thickBot="1" x14ac:dyDescent="0.3">
      <c r="A112" s="69">
        <v>313</v>
      </c>
      <c r="B112" s="70" t="s">
        <v>82</v>
      </c>
      <c r="C112" s="71">
        <f t="shared" ref="C112" si="42">SUM(C113)</f>
        <v>11819.61</v>
      </c>
      <c r="D112" s="71">
        <f t="shared" ref="D112:E112" si="43">SUM(D113)</f>
        <v>24000</v>
      </c>
      <c r="E112" s="71">
        <f t="shared" si="43"/>
        <v>34653.64</v>
      </c>
      <c r="F112" s="110">
        <f t="shared" si="38"/>
        <v>293.18767708917636</v>
      </c>
      <c r="G112" s="110">
        <f t="shared" si="36"/>
        <v>144.39016666666666</v>
      </c>
    </row>
    <row r="113" spans="1:7" ht="60.75" thickBot="1" x14ac:dyDescent="0.3">
      <c r="A113" s="65">
        <v>3132</v>
      </c>
      <c r="B113" s="58" t="s">
        <v>111</v>
      </c>
      <c r="C113" s="141">
        <v>11819.61</v>
      </c>
      <c r="D113" s="59">
        <v>24000</v>
      </c>
      <c r="E113" s="59">
        <v>34653.64</v>
      </c>
      <c r="F113" s="76">
        <f t="shared" si="38"/>
        <v>293.18767708917636</v>
      </c>
      <c r="G113" s="76">
        <f t="shared" si="36"/>
        <v>144.39016666666666</v>
      </c>
    </row>
    <row r="114" spans="1:7" ht="30.75" thickBot="1" x14ac:dyDescent="0.3">
      <c r="A114" s="171">
        <v>32</v>
      </c>
      <c r="B114" s="172" t="s">
        <v>83</v>
      </c>
      <c r="C114" s="173">
        <f t="shared" ref="C114" si="44">SUM(C115+C120+C125+C134)</f>
        <v>145548.6</v>
      </c>
      <c r="D114" s="173">
        <f t="shared" ref="D114:E114" si="45">SUM(D115+D120+D125+D134)</f>
        <v>519510</v>
      </c>
      <c r="E114" s="173">
        <f t="shared" si="45"/>
        <v>274947.27</v>
      </c>
      <c r="F114" s="173">
        <f t="shared" si="38"/>
        <v>188.9040980126226</v>
      </c>
      <c r="G114" s="173">
        <f t="shared" si="36"/>
        <v>52.924346018363465</v>
      </c>
    </row>
    <row r="115" spans="1:7" ht="30.75" thickBot="1" x14ac:dyDescent="0.3">
      <c r="A115" s="69">
        <v>321</v>
      </c>
      <c r="B115" s="70" t="s">
        <v>84</v>
      </c>
      <c r="C115" s="71">
        <f t="shared" ref="C115" si="46">SUM(C116:C119)</f>
        <v>3686.26</v>
      </c>
      <c r="D115" s="71">
        <f t="shared" ref="D115:E115" si="47">SUM(D116:D119)</f>
        <v>4710</v>
      </c>
      <c r="E115" s="71">
        <f t="shared" si="47"/>
        <v>4920.54</v>
      </c>
      <c r="F115" s="110">
        <f t="shared" si="38"/>
        <v>133.48325945538295</v>
      </c>
      <c r="G115" s="110">
        <f t="shared" si="36"/>
        <v>104.47006369426752</v>
      </c>
    </row>
    <row r="116" spans="1:7" ht="30.75" thickBot="1" x14ac:dyDescent="0.3">
      <c r="A116" s="65">
        <v>3211</v>
      </c>
      <c r="B116" s="58" t="s">
        <v>112</v>
      </c>
      <c r="C116" s="141">
        <v>874.61</v>
      </c>
      <c r="D116" s="59">
        <v>1150</v>
      </c>
      <c r="E116" s="59">
        <v>756.5</v>
      </c>
      <c r="F116" s="76">
        <f t="shared" si="38"/>
        <v>86.49569522415706</v>
      </c>
      <c r="G116" s="76">
        <f t="shared" si="36"/>
        <v>65.782608695652172</v>
      </c>
    </row>
    <row r="117" spans="1:7" ht="30.75" thickBot="1" x14ac:dyDescent="0.3">
      <c r="A117" s="65">
        <v>3212</v>
      </c>
      <c r="B117" s="58" t="s">
        <v>113</v>
      </c>
      <c r="C117" s="141">
        <v>1672.02</v>
      </c>
      <c r="D117" s="59">
        <v>2225</v>
      </c>
      <c r="E117" s="59">
        <v>2289.44</v>
      </c>
      <c r="F117" s="76">
        <f t="shared" si="38"/>
        <v>136.92659178717958</v>
      </c>
      <c r="G117" s="76">
        <f t="shared" si="36"/>
        <v>102.8961797752809</v>
      </c>
    </row>
    <row r="118" spans="1:7" ht="15.75" thickBot="1" x14ac:dyDescent="0.3">
      <c r="A118" s="65">
        <v>3213</v>
      </c>
      <c r="B118" s="58" t="s">
        <v>114</v>
      </c>
      <c r="C118" s="141">
        <v>1114.1300000000001</v>
      </c>
      <c r="D118" s="59">
        <v>1125</v>
      </c>
      <c r="E118" s="59">
        <v>1874.6</v>
      </c>
      <c r="F118" s="76">
        <f t="shared" si="38"/>
        <v>168.25684614901311</v>
      </c>
      <c r="G118" s="76">
        <f t="shared" si="36"/>
        <v>166.6311111111111</v>
      </c>
    </row>
    <row r="119" spans="1:7" ht="45.75" thickBot="1" x14ac:dyDescent="0.3">
      <c r="A119" s="65">
        <v>3214</v>
      </c>
      <c r="B119" s="58" t="s">
        <v>115</v>
      </c>
      <c r="C119" s="139">
        <v>25.5</v>
      </c>
      <c r="D119" s="59">
        <v>210</v>
      </c>
      <c r="E119" s="59">
        <v>0</v>
      </c>
      <c r="F119" s="76">
        <f t="shared" si="38"/>
        <v>0</v>
      </c>
      <c r="G119" s="76">
        <f t="shared" si="36"/>
        <v>0</v>
      </c>
    </row>
    <row r="120" spans="1:7" ht="45.75" thickBot="1" x14ac:dyDescent="0.3">
      <c r="A120" s="69">
        <v>322</v>
      </c>
      <c r="B120" s="70" t="s">
        <v>85</v>
      </c>
      <c r="C120" s="71">
        <f>C121+C122+C123+C124</f>
        <v>43635.65</v>
      </c>
      <c r="D120" s="71">
        <f t="shared" ref="D120" si="48">SUM(D121:D124)</f>
        <v>72800</v>
      </c>
      <c r="E120" s="71">
        <f>E121+E122+E123+E124</f>
        <v>49514.32</v>
      </c>
      <c r="F120" s="110">
        <f t="shared" si="38"/>
        <v>113.47217240948628</v>
      </c>
      <c r="G120" s="110">
        <f t="shared" si="36"/>
        <v>68.014175824175823</v>
      </c>
    </row>
    <row r="121" spans="1:7" ht="30.75" thickBot="1" x14ac:dyDescent="0.3">
      <c r="A121" s="65">
        <v>3221</v>
      </c>
      <c r="B121" s="58" t="s">
        <v>116</v>
      </c>
      <c r="C121" s="141">
        <v>6832.85</v>
      </c>
      <c r="D121" s="59">
        <v>15200</v>
      </c>
      <c r="E121" s="59">
        <v>11312.04</v>
      </c>
      <c r="F121" s="76">
        <f t="shared" si="38"/>
        <v>165.55375868049205</v>
      </c>
      <c r="G121" s="76">
        <f t="shared" si="36"/>
        <v>74.421315789473681</v>
      </c>
    </row>
    <row r="122" spans="1:7" ht="15.75" thickBot="1" x14ac:dyDescent="0.3">
      <c r="A122" s="65">
        <v>3223</v>
      </c>
      <c r="B122" s="58" t="s">
        <v>117</v>
      </c>
      <c r="C122" s="141">
        <v>32087.18</v>
      </c>
      <c r="D122" s="59">
        <v>54250</v>
      </c>
      <c r="E122" s="59">
        <v>34562.97</v>
      </c>
      <c r="F122" s="76">
        <f t="shared" si="38"/>
        <v>107.71582295483742</v>
      </c>
      <c r="G122" s="76">
        <f t="shared" si="36"/>
        <v>63.710543778801842</v>
      </c>
    </row>
    <row r="123" spans="1:7" ht="30.75" thickBot="1" x14ac:dyDescent="0.3">
      <c r="A123" s="65">
        <v>3225</v>
      </c>
      <c r="B123" s="58" t="s">
        <v>118</v>
      </c>
      <c r="C123" s="141">
        <v>4298.71</v>
      </c>
      <c r="D123" s="59">
        <v>3000</v>
      </c>
      <c r="E123" s="59">
        <v>3249.56</v>
      </c>
      <c r="F123" s="76">
        <f t="shared" si="38"/>
        <v>75.593840942980563</v>
      </c>
      <c r="G123" s="76">
        <f t="shared" si="36"/>
        <v>108.31866666666667</v>
      </c>
    </row>
    <row r="124" spans="1:7" ht="45.75" thickBot="1" x14ac:dyDescent="0.3">
      <c r="A124" s="65">
        <v>3227</v>
      </c>
      <c r="B124" s="58" t="s">
        <v>119</v>
      </c>
      <c r="C124" s="141">
        <v>416.91</v>
      </c>
      <c r="D124" s="59">
        <v>350</v>
      </c>
      <c r="E124" s="59">
        <v>389.75</v>
      </c>
      <c r="F124" s="76">
        <f t="shared" si="38"/>
        <v>93.48540452375812</v>
      </c>
      <c r="G124" s="76">
        <f t="shared" si="36"/>
        <v>111.35714285714286</v>
      </c>
    </row>
    <row r="125" spans="1:7" ht="15.75" thickBot="1" x14ac:dyDescent="0.3">
      <c r="A125" s="69">
        <v>323</v>
      </c>
      <c r="B125" s="70" t="s">
        <v>86</v>
      </c>
      <c r="C125" s="71">
        <f t="shared" ref="C125" si="49">SUM(C126:C133)</f>
        <v>65836.760000000009</v>
      </c>
      <c r="D125" s="71">
        <f>SUM(D126:D133)</f>
        <v>372375</v>
      </c>
      <c r="E125" s="71">
        <f t="shared" ref="E125" si="50">SUM(E126:E133)</f>
        <v>146008.97</v>
      </c>
      <c r="F125" s="110">
        <f t="shared" si="38"/>
        <v>221.77423372596098</v>
      </c>
      <c r="G125" s="110">
        <f t="shared" si="36"/>
        <v>39.210196710305475</v>
      </c>
    </row>
    <row r="126" spans="1:7" ht="30.75" thickBot="1" x14ac:dyDescent="0.3">
      <c r="A126" s="72">
        <v>3231</v>
      </c>
      <c r="B126" s="73" t="s">
        <v>120</v>
      </c>
      <c r="C126" s="142">
        <v>2205.4299999999998</v>
      </c>
      <c r="D126" s="74">
        <v>2900</v>
      </c>
      <c r="E126" s="74">
        <v>3119.08</v>
      </c>
      <c r="F126" s="76">
        <f t="shared" si="38"/>
        <v>141.42729535736797</v>
      </c>
      <c r="G126" s="76">
        <f t="shared" si="36"/>
        <v>107.55448275862069</v>
      </c>
    </row>
    <row r="127" spans="1:7" ht="45.75" thickBot="1" x14ac:dyDescent="0.3">
      <c r="A127" s="72">
        <v>3232</v>
      </c>
      <c r="B127" s="73" t="s">
        <v>121</v>
      </c>
      <c r="C127" s="142">
        <v>20209.330000000002</v>
      </c>
      <c r="D127" s="74">
        <v>257350</v>
      </c>
      <c r="E127" s="74">
        <v>23649.02</v>
      </c>
      <c r="F127" s="76">
        <f t="shared" si="38"/>
        <v>117.02030695723211</v>
      </c>
      <c r="G127" s="76">
        <f t="shared" si="36"/>
        <v>9.1894385078686618</v>
      </c>
    </row>
    <row r="128" spans="1:7" ht="30.75" thickBot="1" x14ac:dyDescent="0.3">
      <c r="A128" s="72">
        <v>3233</v>
      </c>
      <c r="B128" s="73" t="s">
        <v>122</v>
      </c>
      <c r="C128" s="142">
        <v>3004.68</v>
      </c>
      <c r="D128" s="74">
        <v>6000</v>
      </c>
      <c r="E128" s="74">
        <v>3490.9</v>
      </c>
      <c r="F128" s="76">
        <f t="shared" si="38"/>
        <v>116.18208927406579</v>
      </c>
      <c r="G128" s="76">
        <f t="shared" si="36"/>
        <v>58.181666666666665</v>
      </c>
    </row>
    <row r="129" spans="1:7" ht="30.75" thickBot="1" x14ac:dyDescent="0.3">
      <c r="A129" s="72">
        <v>3234</v>
      </c>
      <c r="B129" s="73" t="s">
        <v>123</v>
      </c>
      <c r="C129" s="142">
        <v>9212.4599999999991</v>
      </c>
      <c r="D129" s="74">
        <v>79250</v>
      </c>
      <c r="E129" s="74">
        <v>53495.55</v>
      </c>
      <c r="F129" s="76">
        <f t="shared" si="38"/>
        <v>580.68691750086305</v>
      </c>
      <c r="G129" s="76">
        <f t="shared" si="36"/>
        <v>67.502271293375387</v>
      </c>
    </row>
    <row r="130" spans="1:7" ht="45.75" thickBot="1" x14ac:dyDescent="0.3">
      <c r="A130" s="72">
        <v>3236</v>
      </c>
      <c r="B130" s="73" t="s">
        <v>124</v>
      </c>
      <c r="C130" s="142">
        <v>853.41</v>
      </c>
      <c r="D130" s="74">
        <v>7575</v>
      </c>
      <c r="E130" s="74">
        <v>6856.6</v>
      </c>
      <c r="F130" s="76">
        <f t="shared" si="38"/>
        <v>803.43562883022241</v>
      </c>
      <c r="G130" s="76">
        <f t="shared" si="36"/>
        <v>90.516171617161717</v>
      </c>
    </row>
    <row r="131" spans="1:7" ht="30.75" thickBot="1" x14ac:dyDescent="0.3">
      <c r="A131" s="72">
        <v>3237</v>
      </c>
      <c r="B131" s="73" t="s">
        <v>125</v>
      </c>
      <c r="C131" s="142">
        <v>23132.17</v>
      </c>
      <c r="D131" s="74">
        <v>13050</v>
      </c>
      <c r="E131" s="74">
        <v>48915.47</v>
      </c>
      <c r="F131" s="76">
        <f t="shared" si="38"/>
        <v>211.46079248077461</v>
      </c>
      <c r="G131" s="76">
        <f t="shared" si="36"/>
        <v>374.83118773946364</v>
      </c>
    </row>
    <row r="132" spans="1:7" ht="15.75" thickBot="1" x14ac:dyDescent="0.3">
      <c r="A132" s="72">
        <v>3238</v>
      </c>
      <c r="B132" s="73" t="s">
        <v>126</v>
      </c>
      <c r="C132" s="142">
        <v>2730.35</v>
      </c>
      <c r="D132" s="74">
        <v>3250</v>
      </c>
      <c r="E132" s="74">
        <v>3784.1</v>
      </c>
      <c r="F132" s="76">
        <f t="shared" si="38"/>
        <v>138.59395315618877</v>
      </c>
      <c r="G132" s="76">
        <f t="shared" si="36"/>
        <v>116.43384615384616</v>
      </c>
    </row>
    <row r="133" spans="1:7" ht="15.75" thickBot="1" x14ac:dyDescent="0.3">
      <c r="A133" s="72">
        <v>3239</v>
      </c>
      <c r="B133" s="73" t="s">
        <v>127</v>
      </c>
      <c r="C133" s="142">
        <v>4488.93</v>
      </c>
      <c r="D133" s="74">
        <v>3000</v>
      </c>
      <c r="E133" s="74">
        <v>2698.25</v>
      </c>
      <c r="F133" s="76">
        <f t="shared" si="38"/>
        <v>60.108979199942972</v>
      </c>
      <c r="G133" s="76">
        <f t="shared" si="36"/>
        <v>89.941666666666663</v>
      </c>
    </row>
    <row r="134" spans="1:7" ht="60.75" thickBot="1" x14ac:dyDescent="0.3">
      <c r="A134" s="69">
        <v>329</v>
      </c>
      <c r="B134" s="70" t="s">
        <v>87</v>
      </c>
      <c r="C134" s="71">
        <f t="shared" ref="C134" si="51">SUM(C135:C141)</f>
        <v>32389.929999999997</v>
      </c>
      <c r="D134" s="71">
        <f t="shared" ref="D134:E134" si="52">SUM(D135:D141)</f>
        <v>69625</v>
      </c>
      <c r="E134" s="71">
        <f t="shared" si="52"/>
        <v>74503.44</v>
      </c>
      <c r="F134" s="110">
        <f t="shared" si="38"/>
        <v>230.02037979087947</v>
      </c>
      <c r="G134" s="110">
        <f t="shared" si="36"/>
        <v>107.00673608617595</v>
      </c>
    </row>
    <row r="135" spans="1:7" ht="60.75" thickBot="1" x14ac:dyDescent="0.3">
      <c r="A135" s="65">
        <v>3291</v>
      </c>
      <c r="B135" s="58" t="s">
        <v>128</v>
      </c>
      <c r="C135" s="142">
        <v>7775.02</v>
      </c>
      <c r="D135" s="75">
        <v>35500</v>
      </c>
      <c r="E135" s="74">
        <v>21975.78</v>
      </c>
      <c r="F135" s="76">
        <f t="shared" si="38"/>
        <v>282.64596103932848</v>
      </c>
      <c r="G135" s="76">
        <f t="shared" si="36"/>
        <v>61.903605633802819</v>
      </c>
    </row>
    <row r="136" spans="1:7" ht="30.75" thickBot="1" x14ac:dyDescent="0.3">
      <c r="A136" s="65">
        <v>3292</v>
      </c>
      <c r="B136" s="58" t="s">
        <v>129</v>
      </c>
      <c r="C136" s="142">
        <v>328.33</v>
      </c>
      <c r="D136" s="75">
        <v>2750</v>
      </c>
      <c r="E136" s="74">
        <v>4063.78</v>
      </c>
      <c r="F136" s="76">
        <f t="shared" si="38"/>
        <v>1237.7120579904365</v>
      </c>
      <c r="G136" s="76">
        <f t="shared" si="36"/>
        <v>147.77381818181817</v>
      </c>
    </row>
    <row r="137" spans="1:7" ht="15.75" thickBot="1" x14ac:dyDescent="0.3">
      <c r="A137" s="65">
        <v>3293</v>
      </c>
      <c r="B137" s="58" t="s">
        <v>130</v>
      </c>
      <c r="C137" s="142">
        <v>10208.469999999999</v>
      </c>
      <c r="D137" s="75">
        <v>10000</v>
      </c>
      <c r="E137" s="74">
        <v>11120.32</v>
      </c>
      <c r="F137" s="76">
        <f t="shared" si="38"/>
        <v>108.9322885799733</v>
      </c>
      <c r="G137" s="76">
        <f t="shared" si="36"/>
        <v>111.2032</v>
      </c>
    </row>
    <row r="138" spans="1:7" ht="15.75" thickBot="1" x14ac:dyDescent="0.3">
      <c r="A138" s="65">
        <v>3294</v>
      </c>
      <c r="B138" s="58" t="s">
        <v>131</v>
      </c>
      <c r="C138" s="142">
        <v>340.42</v>
      </c>
      <c r="D138" s="75">
        <v>500</v>
      </c>
      <c r="E138" s="74">
        <v>449.82</v>
      </c>
      <c r="F138" s="76">
        <f t="shared" si="38"/>
        <v>132.13677222254861</v>
      </c>
      <c r="G138" s="76">
        <f t="shared" si="36"/>
        <v>89.963999999999999</v>
      </c>
    </row>
    <row r="139" spans="1:7" ht="30.75" thickBot="1" x14ac:dyDescent="0.3">
      <c r="A139" s="65">
        <v>3295</v>
      </c>
      <c r="B139" s="58" t="s">
        <v>132</v>
      </c>
      <c r="C139" s="140">
        <v>840.3</v>
      </c>
      <c r="D139" s="75">
        <v>75</v>
      </c>
      <c r="E139" s="74">
        <v>292.94</v>
      </c>
      <c r="F139" s="76">
        <f t="shared" si="38"/>
        <v>34.861359038438657</v>
      </c>
      <c r="G139" s="76">
        <f t="shared" si="36"/>
        <v>390.5866666666667</v>
      </c>
    </row>
    <row r="140" spans="1:7" ht="15.75" thickBot="1" x14ac:dyDescent="0.3">
      <c r="A140" s="65">
        <v>3296</v>
      </c>
      <c r="B140" s="58" t="s">
        <v>149</v>
      </c>
      <c r="C140" s="140">
        <v>0</v>
      </c>
      <c r="D140" s="75">
        <v>200</v>
      </c>
      <c r="E140" s="74">
        <v>0</v>
      </c>
      <c r="F140" s="76" t="e">
        <f t="shared" si="38"/>
        <v>#DIV/0!</v>
      </c>
      <c r="G140" s="76">
        <f t="shared" si="36"/>
        <v>0</v>
      </c>
    </row>
    <row r="141" spans="1:7" ht="60.75" thickBot="1" x14ac:dyDescent="0.3">
      <c r="A141" s="65">
        <v>3299</v>
      </c>
      <c r="B141" s="58" t="s">
        <v>87</v>
      </c>
      <c r="C141" s="142">
        <v>12897.39</v>
      </c>
      <c r="D141" s="75">
        <v>20600</v>
      </c>
      <c r="E141" s="74">
        <v>36600.800000000003</v>
      </c>
      <c r="F141" s="76">
        <f t="shared" si="38"/>
        <v>283.78454865674377</v>
      </c>
      <c r="G141" s="76">
        <f t="shared" si="36"/>
        <v>177.67378640776701</v>
      </c>
    </row>
    <row r="142" spans="1:7" ht="15.75" thickBot="1" x14ac:dyDescent="0.3">
      <c r="A142" s="171">
        <v>34</v>
      </c>
      <c r="B142" s="172" t="s">
        <v>88</v>
      </c>
      <c r="C142" s="177">
        <f t="shared" ref="C142:C143" si="53">SUM(C143)</f>
        <v>2611.15</v>
      </c>
      <c r="D142" s="177">
        <f t="shared" ref="D142:E142" si="54">SUM(D143)</f>
        <v>2835</v>
      </c>
      <c r="E142" s="177">
        <f t="shared" si="54"/>
        <v>2351.2800000000002</v>
      </c>
      <c r="F142" s="173">
        <f t="shared" si="38"/>
        <v>90.047680140934077</v>
      </c>
      <c r="G142" s="173">
        <f>E142/D142*100</f>
        <v>82.937566137566137</v>
      </c>
    </row>
    <row r="143" spans="1:7" ht="30.75" thickBot="1" x14ac:dyDescent="0.3">
      <c r="A143" s="69">
        <v>343</v>
      </c>
      <c r="B143" s="70" t="s">
        <v>89</v>
      </c>
      <c r="C143" s="71">
        <f t="shared" si="53"/>
        <v>2611.15</v>
      </c>
      <c r="D143" s="71">
        <f t="shared" ref="D143:E143" si="55">SUM(D144)</f>
        <v>2835</v>
      </c>
      <c r="E143" s="71">
        <f t="shared" si="55"/>
        <v>2351.2800000000002</v>
      </c>
      <c r="F143" s="110">
        <f t="shared" si="38"/>
        <v>90.047680140934077</v>
      </c>
      <c r="G143" s="110">
        <f>E143/D143*100</f>
        <v>82.937566137566137</v>
      </c>
    </row>
    <row r="144" spans="1:7" ht="45.75" thickBot="1" x14ac:dyDescent="0.3">
      <c r="A144" s="65">
        <v>3431</v>
      </c>
      <c r="B144" s="58" t="s">
        <v>133</v>
      </c>
      <c r="C144" s="141">
        <v>2611.15</v>
      </c>
      <c r="D144" s="59">
        <v>2835</v>
      </c>
      <c r="E144" s="59">
        <v>2351.2800000000002</v>
      </c>
      <c r="F144" s="76">
        <f t="shared" si="38"/>
        <v>90.047680140934077</v>
      </c>
      <c r="G144" s="76">
        <f>E144/D144*100</f>
        <v>82.937566137566137</v>
      </c>
    </row>
    <row r="145" spans="1:7" ht="15.75" thickBot="1" x14ac:dyDescent="0.3">
      <c r="A145" s="171">
        <v>35</v>
      </c>
      <c r="B145" s="172" t="s">
        <v>90</v>
      </c>
      <c r="C145" s="173">
        <f t="shared" ref="C145" si="56">SUM(C146)</f>
        <v>0</v>
      </c>
      <c r="D145" s="173">
        <f t="shared" ref="D145" si="57">SUM(D146)</f>
        <v>18000</v>
      </c>
      <c r="E145" s="173">
        <f>SUM(E146)</f>
        <v>920</v>
      </c>
      <c r="F145" s="173" t="e">
        <f t="shared" si="38"/>
        <v>#DIV/0!</v>
      </c>
      <c r="G145" s="173">
        <f>E145/D145*100</f>
        <v>5.1111111111111116</v>
      </c>
    </row>
    <row r="146" spans="1:7" ht="56.25" customHeight="1" x14ac:dyDescent="0.25">
      <c r="A146" s="219">
        <v>352</v>
      </c>
      <c r="B146" s="221" t="s">
        <v>91</v>
      </c>
      <c r="C146" s="203">
        <f>SUM(C148)</f>
        <v>0</v>
      </c>
      <c r="D146" s="203">
        <f>SUM(D148:D149)</f>
        <v>18000</v>
      </c>
      <c r="E146" s="203">
        <f>SUM(E148+E149)</f>
        <v>920</v>
      </c>
      <c r="F146" s="223" t="e">
        <f>E146/C146*100</f>
        <v>#DIV/0!</v>
      </c>
      <c r="G146" s="223">
        <f>E146/D146*100</f>
        <v>5.1111111111111116</v>
      </c>
    </row>
    <row r="147" spans="1:7" ht="15.75" thickBot="1" x14ac:dyDescent="0.3">
      <c r="A147" s="220"/>
      <c r="B147" s="222"/>
      <c r="C147" s="204"/>
      <c r="D147" s="204"/>
      <c r="E147" s="204"/>
      <c r="F147" s="224"/>
      <c r="G147" s="224"/>
    </row>
    <row r="148" spans="1:7" ht="30.75" thickBot="1" x14ac:dyDescent="0.3">
      <c r="A148" s="65">
        <v>3522</v>
      </c>
      <c r="B148" s="58" t="s">
        <v>134</v>
      </c>
      <c r="C148" s="139">
        <v>0</v>
      </c>
      <c r="D148" s="59">
        <v>0</v>
      </c>
      <c r="E148" s="59">
        <v>0</v>
      </c>
      <c r="F148" s="76" t="e">
        <f t="shared" ref="F148:F149" si="58">E148/C148*100</f>
        <v>#DIV/0!</v>
      </c>
      <c r="G148" s="76" t="e">
        <f>E148/D148*100</f>
        <v>#DIV/0!</v>
      </c>
    </row>
    <row r="149" spans="1:7" ht="45.75" thickBot="1" x14ac:dyDescent="0.3">
      <c r="A149" s="65">
        <v>3523</v>
      </c>
      <c r="B149" s="58" t="s">
        <v>150</v>
      </c>
      <c r="C149" s="139">
        <v>0</v>
      </c>
      <c r="D149" s="59">
        <v>18000</v>
      </c>
      <c r="E149" s="59">
        <v>920</v>
      </c>
      <c r="F149" s="76" t="e">
        <f t="shared" si="58"/>
        <v>#DIV/0!</v>
      </c>
      <c r="G149" s="76">
        <f>E149/D149*100</f>
        <v>5.1111111111111116</v>
      </c>
    </row>
    <row r="150" spans="1:7" ht="60.75" thickBot="1" x14ac:dyDescent="0.3">
      <c r="A150" s="171">
        <v>36</v>
      </c>
      <c r="B150" s="172" t="s">
        <v>92</v>
      </c>
      <c r="C150" s="173">
        <f>SUM(C151+C154)</f>
        <v>60607</v>
      </c>
      <c r="D150" s="173">
        <f t="shared" ref="D150:E150" si="59">SUM(D151+D154)</f>
        <v>56400</v>
      </c>
      <c r="E150" s="173">
        <f t="shared" si="59"/>
        <v>93015.78</v>
      </c>
      <c r="F150" s="178">
        <f t="shared" ref="F150:F153" si="60">E150/C150*100</f>
        <v>153.47365815829855</v>
      </c>
      <c r="G150" s="178">
        <f t="shared" ref="G150:G151" si="61">E150/D150*100</f>
        <v>164.92159574468087</v>
      </c>
    </row>
    <row r="151" spans="1:7" ht="30.75" thickBot="1" x14ac:dyDescent="0.3">
      <c r="A151" s="69">
        <v>363</v>
      </c>
      <c r="B151" s="70" t="s">
        <v>93</v>
      </c>
      <c r="C151" s="71">
        <f>SUM(C152:C153)</f>
        <v>500</v>
      </c>
      <c r="D151" s="71">
        <f t="shared" ref="D151:E151" si="62">SUM(D152:D153)</f>
        <v>1400</v>
      </c>
      <c r="E151" s="71">
        <f t="shared" si="62"/>
        <v>0</v>
      </c>
      <c r="F151" s="110">
        <f t="shared" si="60"/>
        <v>0</v>
      </c>
      <c r="G151" s="110">
        <f t="shared" si="61"/>
        <v>0</v>
      </c>
    </row>
    <row r="152" spans="1:7" ht="45.75" thickBot="1" x14ac:dyDescent="0.3">
      <c r="A152" s="65">
        <v>3631</v>
      </c>
      <c r="B152" s="58" t="s">
        <v>135</v>
      </c>
      <c r="C152" s="139">
        <v>0</v>
      </c>
      <c r="D152" s="75">
        <v>1400</v>
      </c>
      <c r="E152" s="75">
        <v>0</v>
      </c>
      <c r="F152" s="76" t="e">
        <f t="shared" si="60"/>
        <v>#DIV/0!</v>
      </c>
      <c r="G152" s="76">
        <f>E152/D152*100</f>
        <v>0</v>
      </c>
    </row>
    <row r="153" spans="1:7" ht="75.75" thickBot="1" x14ac:dyDescent="0.3">
      <c r="A153" s="65">
        <v>3632</v>
      </c>
      <c r="B153" s="58" t="s">
        <v>198</v>
      </c>
      <c r="C153" s="139">
        <v>500</v>
      </c>
      <c r="D153" s="75">
        <v>0</v>
      </c>
      <c r="E153" s="75">
        <v>0</v>
      </c>
      <c r="F153" s="76">
        <f t="shared" si="60"/>
        <v>0</v>
      </c>
      <c r="G153" s="76" t="e">
        <f>E153/D153*100</f>
        <v>#DIV/0!</v>
      </c>
    </row>
    <row r="154" spans="1:7" ht="30.75" thickBot="1" x14ac:dyDescent="0.3">
      <c r="A154" s="69">
        <v>366</v>
      </c>
      <c r="B154" s="70" t="s">
        <v>200</v>
      </c>
      <c r="C154" s="71">
        <f>C155</f>
        <v>60107</v>
      </c>
      <c r="D154" s="71">
        <f>D155</f>
        <v>55000</v>
      </c>
      <c r="E154" s="71">
        <f>E155</f>
        <v>93015.78</v>
      </c>
      <c r="F154" s="110">
        <f>E154/C154*100</f>
        <v>154.75032858069775</v>
      </c>
      <c r="G154" s="110">
        <f t="shared" ref="G154" si="63">E154/D154*100</f>
        <v>169.11959999999999</v>
      </c>
    </row>
    <row r="155" spans="1:7" ht="30.75" thickBot="1" x14ac:dyDescent="0.3">
      <c r="A155" s="65">
        <v>3661</v>
      </c>
      <c r="B155" s="58" t="s">
        <v>200</v>
      </c>
      <c r="C155" s="141">
        <v>60107</v>
      </c>
      <c r="D155" s="75">
        <v>55000</v>
      </c>
      <c r="E155" s="75">
        <v>93015.78</v>
      </c>
      <c r="F155" s="143">
        <f>E155/C155*100</f>
        <v>154.75032858069775</v>
      </c>
      <c r="G155" s="76">
        <f>E155/D155*100</f>
        <v>169.11959999999999</v>
      </c>
    </row>
    <row r="156" spans="1:7" ht="60.75" thickBot="1" x14ac:dyDescent="0.3">
      <c r="A156" s="64">
        <v>37</v>
      </c>
      <c r="B156" s="56" t="s">
        <v>94</v>
      </c>
      <c r="C156" s="57">
        <f t="shared" ref="C156" si="64">SUM(C157)</f>
        <v>13840.5</v>
      </c>
      <c r="D156" s="57">
        <f t="shared" ref="D156:E156" si="65">SUM(D157)</f>
        <v>41600</v>
      </c>
      <c r="E156" s="57">
        <f t="shared" si="65"/>
        <v>32388.899999999998</v>
      </c>
      <c r="F156" s="60">
        <f t="shared" ref="F156:F190" si="66">E156/C156*100</f>
        <v>234.0153896174271</v>
      </c>
      <c r="G156" s="60">
        <f t="shared" ref="G156:G177" si="67">E156/D156*100</f>
        <v>77.857932692307685</v>
      </c>
    </row>
    <row r="157" spans="1:7" ht="60.75" thickBot="1" x14ac:dyDescent="0.3">
      <c r="A157" s="69">
        <v>372</v>
      </c>
      <c r="B157" s="70" t="s">
        <v>95</v>
      </c>
      <c r="C157" s="71">
        <f t="shared" ref="C157" si="68">SUM(C158:C159)</f>
        <v>13840.5</v>
      </c>
      <c r="D157" s="71">
        <f t="shared" ref="D157:E157" si="69">SUM(D158:D159)</f>
        <v>41600</v>
      </c>
      <c r="E157" s="71">
        <f t="shared" si="69"/>
        <v>32388.899999999998</v>
      </c>
      <c r="F157" s="110">
        <f t="shared" si="66"/>
        <v>234.0153896174271</v>
      </c>
      <c r="G157" s="110">
        <f t="shared" si="67"/>
        <v>77.857932692307685</v>
      </c>
    </row>
    <row r="158" spans="1:7" ht="60.75" thickBot="1" x14ac:dyDescent="0.3">
      <c r="A158" s="65">
        <v>3721</v>
      </c>
      <c r="B158" s="58" t="s">
        <v>136</v>
      </c>
      <c r="C158" s="141">
        <v>12249.87</v>
      </c>
      <c r="D158" s="59">
        <v>31600</v>
      </c>
      <c r="E158" s="59">
        <v>28912.05</v>
      </c>
      <c r="F158" s="76">
        <f t="shared" si="66"/>
        <v>236.01923938784654</v>
      </c>
      <c r="G158" s="76">
        <f t="shared" si="67"/>
        <v>91.49382911392405</v>
      </c>
    </row>
    <row r="159" spans="1:7" ht="60.75" thickBot="1" x14ac:dyDescent="0.3">
      <c r="A159" s="65">
        <v>3722</v>
      </c>
      <c r="B159" s="58" t="s">
        <v>137</v>
      </c>
      <c r="C159" s="141">
        <v>1590.63</v>
      </c>
      <c r="D159" s="59">
        <v>10000</v>
      </c>
      <c r="E159" s="59">
        <v>3476.85</v>
      </c>
      <c r="F159" s="76">
        <f t="shared" si="66"/>
        <v>218.58320288187696</v>
      </c>
      <c r="G159" s="76">
        <f t="shared" si="67"/>
        <v>34.768499999999996</v>
      </c>
    </row>
    <row r="160" spans="1:7" ht="15.75" thickBot="1" x14ac:dyDescent="0.3">
      <c r="A160" s="171">
        <v>38</v>
      </c>
      <c r="B160" s="172" t="s">
        <v>96</v>
      </c>
      <c r="C160" s="173">
        <f>SUM(C161+C166)</f>
        <v>42347.53</v>
      </c>
      <c r="D160" s="173">
        <f>SUM(D161+D164+D166)</f>
        <v>77565</v>
      </c>
      <c r="E160" s="173">
        <f>SUM(E161+E164+E166)</f>
        <v>80711.5</v>
      </c>
      <c r="F160" s="173">
        <f t="shared" si="66"/>
        <v>190.59317036908647</v>
      </c>
      <c r="G160" s="173">
        <f t="shared" si="67"/>
        <v>104.05659769225809</v>
      </c>
    </row>
    <row r="161" spans="1:7" ht="15.75" thickBot="1" x14ac:dyDescent="0.3">
      <c r="A161" s="69">
        <v>381</v>
      </c>
      <c r="B161" s="70" t="s">
        <v>97</v>
      </c>
      <c r="C161" s="71">
        <f t="shared" ref="C161" si="70">SUM(C162:C163)</f>
        <v>42347.53</v>
      </c>
      <c r="D161" s="71">
        <f t="shared" ref="D161:E161" si="71">SUM(D162:D163)</f>
        <v>76365</v>
      </c>
      <c r="E161" s="71">
        <f t="shared" si="71"/>
        <v>80711.5</v>
      </c>
      <c r="F161" s="110">
        <f t="shared" si="66"/>
        <v>190.59317036908647</v>
      </c>
      <c r="G161" s="110">
        <f t="shared" si="67"/>
        <v>105.69174359981668</v>
      </c>
    </row>
    <row r="162" spans="1:7" ht="30.75" thickBot="1" x14ac:dyDescent="0.3">
      <c r="A162" s="65">
        <v>3811</v>
      </c>
      <c r="B162" s="58" t="s">
        <v>138</v>
      </c>
      <c r="C162" s="141">
        <v>42347.53</v>
      </c>
      <c r="D162" s="59">
        <v>75665</v>
      </c>
      <c r="E162" s="59">
        <v>80711.5</v>
      </c>
      <c r="F162" s="76">
        <f t="shared" si="66"/>
        <v>190.59317036908647</v>
      </c>
      <c r="G162" s="76">
        <f t="shared" si="67"/>
        <v>106.6695301658627</v>
      </c>
    </row>
    <row r="163" spans="1:7" ht="30.75" thickBot="1" x14ac:dyDescent="0.3">
      <c r="A163" s="65">
        <v>3812</v>
      </c>
      <c r="B163" s="58" t="s">
        <v>139</v>
      </c>
      <c r="C163" s="139">
        <v>0</v>
      </c>
      <c r="D163" s="59">
        <v>700</v>
      </c>
      <c r="E163" s="59">
        <v>0</v>
      </c>
      <c r="F163" s="76" t="e">
        <f t="shared" si="66"/>
        <v>#DIV/0!</v>
      </c>
      <c r="G163" s="76">
        <f t="shared" si="67"/>
        <v>0</v>
      </c>
    </row>
    <row r="164" spans="1:7" ht="60.75" thickBot="1" x14ac:dyDescent="0.3">
      <c r="A164" s="69">
        <v>383</v>
      </c>
      <c r="B164" s="70" t="s">
        <v>140</v>
      </c>
      <c r="C164" s="71">
        <f t="shared" ref="C164:E164" si="72">SUM(C165)</f>
        <v>0</v>
      </c>
      <c r="D164" s="71">
        <f t="shared" si="72"/>
        <v>700</v>
      </c>
      <c r="E164" s="71">
        <f t="shared" si="72"/>
        <v>0</v>
      </c>
      <c r="F164" s="110" t="e">
        <f t="shared" si="66"/>
        <v>#DIV/0!</v>
      </c>
      <c r="G164" s="110">
        <f t="shared" si="67"/>
        <v>0</v>
      </c>
    </row>
    <row r="165" spans="1:7" ht="60.75" thickBot="1" x14ac:dyDescent="0.3">
      <c r="A165" s="72">
        <v>3831</v>
      </c>
      <c r="B165" s="73" t="s">
        <v>140</v>
      </c>
      <c r="C165" s="125">
        <v>0</v>
      </c>
      <c r="D165" s="125">
        <v>700</v>
      </c>
      <c r="E165" s="125">
        <v>0</v>
      </c>
      <c r="F165" s="76" t="e">
        <f t="shared" si="66"/>
        <v>#DIV/0!</v>
      </c>
      <c r="G165" s="76">
        <f t="shared" si="67"/>
        <v>0</v>
      </c>
    </row>
    <row r="166" spans="1:7" ht="30.75" thickBot="1" x14ac:dyDescent="0.3">
      <c r="A166" s="69">
        <v>386</v>
      </c>
      <c r="B166" s="70" t="s">
        <v>201</v>
      </c>
      <c r="C166" s="71">
        <f>SUM(C167)</f>
        <v>0</v>
      </c>
      <c r="D166" s="71">
        <f t="shared" ref="D166:E166" si="73">SUM(D167)</f>
        <v>500</v>
      </c>
      <c r="E166" s="71">
        <f t="shared" si="73"/>
        <v>0</v>
      </c>
      <c r="F166" s="110" t="e">
        <f t="shared" si="66"/>
        <v>#DIV/0!</v>
      </c>
      <c r="G166" s="110">
        <f t="shared" si="67"/>
        <v>0</v>
      </c>
    </row>
    <row r="167" spans="1:7" ht="30.75" thickBot="1" x14ac:dyDescent="0.3">
      <c r="A167" s="72">
        <v>3861</v>
      </c>
      <c r="B167" s="73" t="s">
        <v>201</v>
      </c>
      <c r="C167" s="142">
        <v>0</v>
      </c>
      <c r="D167" s="125">
        <v>500</v>
      </c>
      <c r="E167" s="125">
        <v>0</v>
      </c>
      <c r="F167" s="76" t="e">
        <f t="shared" si="66"/>
        <v>#DIV/0!</v>
      </c>
      <c r="G167" s="76">
        <f t="shared" si="67"/>
        <v>0</v>
      </c>
    </row>
    <row r="168" spans="1:7" ht="45.75" thickBot="1" x14ac:dyDescent="0.3">
      <c r="A168" s="174">
        <v>4</v>
      </c>
      <c r="B168" s="175" t="s">
        <v>98</v>
      </c>
      <c r="C168" s="176">
        <f>C169+C172</f>
        <v>151779.47999999998</v>
      </c>
      <c r="D168" s="176">
        <f>D169+D172+D187</f>
        <v>2003151.79</v>
      </c>
      <c r="E168" s="176">
        <f>E169+E172</f>
        <v>158104.77000000002</v>
      </c>
      <c r="F168" s="176">
        <f t="shared" si="66"/>
        <v>104.16742105059265</v>
      </c>
      <c r="G168" s="176">
        <f>E168/D168*100</f>
        <v>7.8928002755098259</v>
      </c>
    </row>
    <row r="169" spans="1:7" ht="45.75" thickBot="1" x14ac:dyDescent="0.3">
      <c r="A169" s="171">
        <v>41</v>
      </c>
      <c r="B169" s="172" t="s">
        <v>99</v>
      </c>
      <c r="C169" s="173">
        <f t="shared" ref="C169:C170" si="74">SUM(C170)</f>
        <v>0</v>
      </c>
      <c r="D169" s="173">
        <f t="shared" ref="D169:E169" si="75">SUM(D170)</f>
        <v>2500</v>
      </c>
      <c r="E169" s="173">
        <f t="shared" si="75"/>
        <v>0</v>
      </c>
      <c r="F169" s="173" t="e">
        <f t="shared" si="66"/>
        <v>#DIV/0!</v>
      </c>
      <c r="G169" s="173">
        <f t="shared" si="67"/>
        <v>0</v>
      </c>
    </row>
    <row r="170" spans="1:7" ht="30.75" thickBot="1" x14ac:dyDescent="0.3">
      <c r="A170" s="69">
        <v>411</v>
      </c>
      <c r="B170" s="70" t="s">
        <v>141</v>
      </c>
      <c r="C170" s="110">
        <f t="shared" si="74"/>
        <v>0</v>
      </c>
      <c r="D170" s="110">
        <f t="shared" ref="D170:E170" si="76">SUM(D171)</f>
        <v>2500</v>
      </c>
      <c r="E170" s="110">
        <f t="shared" si="76"/>
        <v>0</v>
      </c>
      <c r="F170" s="110" t="e">
        <f t="shared" si="66"/>
        <v>#DIV/0!</v>
      </c>
      <c r="G170" s="110">
        <f t="shared" si="67"/>
        <v>0</v>
      </c>
    </row>
    <row r="171" spans="1:7" ht="30.75" thickBot="1" x14ac:dyDescent="0.3">
      <c r="A171" s="72">
        <v>4111</v>
      </c>
      <c r="B171" s="73" t="s">
        <v>141</v>
      </c>
      <c r="C171" s="76">
        <v>0</v>
      </c>
      <c r="D171" s="76">
        <v>2500</v>
      </c>
      <c r="E171" s="76">
        <v>0</v>
      </c>
      <c r="F171" s="76" t="e">
        <f t="shared" si="66"/>
        <v>#DIV/0!</v>
      </c>
      <c r="G171" s="76">
        <f t="shared" si="67"/>
        <v>0</v>
      </c>
    </row>
    <row r="172" spans="1:7" ht="60.75" thickBot="1" x14ac:dyDescent="0.3">
      <c r="A172" s="171">
        <v>42</v>
      </c>
      <c r="B172" s="172" t="s">
        <v>100</v>
      </c>
      <c r="C172" s="173">
        <f>C173+C178+C184+C182</f>
        <v>151779.47999999998</v>
      </c>
      <c r="D172" s="173">
        <f>D173+D178+D184+D182</f>
        <v>1995651.79</v>
      </c>
      <c r="E172" s="173">
        <f>E173+E178+E184+E182</f>
        <v>158104.77000000002</v>
      </c>
      <c r="F172" s="173">
        <f t="shared" si="66"/>
        <v>104.16742105059265</v>
      </c>
      <c r="G172" s="173">
        <f>E172/D172*100</f>
        <v>7.9224627659116837</v>
      </c>
    </row>
    <row r="173" spans="1:7" ht="30.75" thickBot="1" x14ac:dyDescent="0.3">
      <c r="A173" s="69">
        <v>421</v>
      </c>
      <c r="B173" s="70" t="s">
        <v>101</v>
      </c>
      <c r="C173" s="71">
        <f>SUM(C174:C177)</f>
        <v>98437</v>
      </c>
      <c r="D173" s="71">
        <f t="shared" ref="D173:E173" si="77">SUM(D174:D177)</f>
        <v>1832501.79</v>
      </c>
      <c r="E173" s="71">
        <f t="shared" si="77"/>
        <v>54038.240000000005</v>
      </c>
      <c r="F173" s="110">
        <f t="shared" si="66"/>
        <v>54.896268679459972</v>
      </c>
      <c r="G173" s="110">
        <f t="shared" si="67"/>
        <v>2.9488778834971834</v>
      </c>
    </row>
    <row r="174" spans="1:7" ht="30.75" thickBot="1" x14ac:dyDescent="0.3">
      <c r="A174" s="72">
        <v>4211</v>
      </c>
      <c r="B174" s="73" t="s">
        <v>210</v>
      </c>
      <c r="C174" s="146">
        <v>16000</v>
      </c>
      <c r="D174" s="146">
        <v>0</v>
      </c>
      <c r="E174" s="146">
        <v>0</v>
      </c>
      <c r="F174" s="76">
        <f t="shared" si="66"/>
        <v>0</v>
      </c>
      <c r="G174" s="76" t="e">
        <f t="shared" si="67"/>
        <v>#DIV/0!</v>
      </c>
    </row>
    <row r="175" spans="1:7" ht="15.75" thickBot="1" x14ac:dyDescent="0.3">
      <c r="A175" s="65">
        <v>4212</v>
      </c>
      <c r="B175" s="58" t="s">
        <v>142</v>
      </c>
      <c r="C175" s="140">
        <v>26278.44</v>
      </c>
      <c r="D175" s="59">
        <v>456311.79</v>
      </c>
      <c r="E175" s="125">
        <v>32457.5</v>
      </c>
      <c r="F175" s="76">
        <f t="shared" si="66"/>
        <v>123.51380066701067</v>
      </c>
      <c r="G175" s="76">
        <f t="shared" si="67"/>
        <v>7.113009286917614</v>
      </c>
    </row>
    <row r="176" spans="1:7" ht="45.75" thickBot="1" x14ac:dyDescent="0.3">
      <c r="A176" s="65">
        <v>4213</v>
      </c>
      <c r="B176" s="58" t="s">
        <v>143</v>
      </c>
      <c r="C176" s="139">
        <v>5000</v>
      </c>
      <c r="D176" s="59">
        <v>1245252.5</v>
      </c>
      <c r="E176" s="59">
        <v>0</v>
      </c>
      <c r="F176" s="76">
        <f t="shared" si="66"/>
        <v>0</v>
      </c>
      <c r="G176" s="76">
        <f t="shared" si="67"/>
        <v>0</v>
      </c>
    </row>
    <row r="177" spans="1:7" ht="30.75" thickBot="1" x14ac:dyDescent="0.3">
      <c r="A177" s="65">
        <v>4214</v>
      </c>
      <c r="B177" s="58" t="s">
        <v>144</v>
      </c>
      <c r="C177" s="139">
        <v>51158.559999999998</v>
      </c>
      <c r="D177" s="59">
        <v>130937.5</v>
      </c>
      <c r="E177" s="59">
        <v>21580.74</v>
      </c>
      <c r="F177" s="76">
        <f t="shared" si="66"/>
        <v>42.184025508145659</v>
      </c>
      <c r="G177" s="76">
        <f t="shared" si="67"/>
        <v>16.481710739856801</v>
      </c>
    </row>
    <row r="178" spans="1:7" ht="30.75" thickBot="1" x14ac:dyDescent="0.3">
      <c r="A178" s="69">
        <v>422</v>
      </c>
      <c r="B178" s="70" t="s">
        <v>102</v>
      </c>
      <c r="C178" s="71">
        <f t="shared" ref="C178" si="78">SUM(C179:C181)</f>
        <v>22092.48</v>
      </c>
      <c r="D178" s="71">
        <f t="shared" ref="D178:E178" si="79">SUM(D179:D181)</f>
        <v>127450</v>
      </c>
      <c r="E178" s="71">
        <f t="shared" si="79"/>
        <v>104066.53</v>
      </c>
      <c r="F178" s="110">
        <f t="shared" si="66"/>
        <v>471.04956075551502</v>
      </c>
      <c r="G178" s="110">
        <f t="shared" ref="G178:G190" si="80">E178/D178*100</f>
        <v>81.652828560219689</v>
      </c>
    </row>
    <row r="179" spans="1:7" ht="30.75" thickBot="1" x14ac:dyDescent="0.3">
      <c r="A179" s="65">
        <v>4221</v>
      </c>
      <c r="B179" s="58" t="s">
        <v>145</v>
      </c>
      <c r="C179" s="141">
        <v>0</v>
      </c>
      <c r="D179" s="75">
        <v>1700</v>
      </c>
      <c r="E179" s="75">
        <v>2647.09</v>
      </c>
      <c r="F179" s="76" t="e">
        <f>E179/C179*100</f>
        <v>#DIV/0!</v>
      </c>
      <c r="G179" s="76">
        <f t="shared" si="80"/>
        <v>155.71117647058824</v>
      </c>
    </row>
    <row r="180" spans="1:7" ht="45.75" thickBot="1" x14ac:dyDescent="0.3">
      <c r="A180" s="65">
        <v>4223</v>
      </c>
      <c r="B180" s="58" t="s">
        <v>151</v>
      </c>
      <c r="C180" s="139">
        <v>13125</v>
      </c>
      <c r="D180" s="75">
        <v>10750</v>
      </c>
      <c r="E180" s="75">
        <v>1015.31</v>
      </c>
      <c r="F180" s="76">
        <f>E180/C180*100</f>
        <v>7.7356952380952375</v>
      </c>
      <c r="G180" s="76">
        <f t="shared" si="80"/>
        <v>9.4447441860465116</v>
      </c>
    </row>
    <row r="181" spans="1:7" ht="45.75" thickBot="1" x14ac:dyDescent="0.3">
      <c r="A181" s="65">
        <v>4227</v>
      </c>
      <c r="B181" s="58" t="s">
        <v>146</v>
      </c>
      <c r="C181" s="139">
        <v>8967.48</v>
      </c>
      <c r="D181" s="75">
        <v>115000</v>
      </c>
      <c r="E181" s="75">
        <v>100404.13</v>
      </c>
      <c r="F181" s="76">
        <f>E181/C181*100</f>
        <v>1119.6471026419908</v>
      </c>
      <c r="G181" s="76">
        <f t="shared" si="80"/>
        <v>87.307939130434789</v>
      </c>
    </row>
    <row r="182" spans="1:7" ht="30.75" thickBot="1" x14ac:dyDescent="0.3">
      <c r="A182" s="69">
        <v>423</v>
      </c>
      <c r="B182" s="70" t="s">
        <v>255</v>
      </c>
      <c r="C182" s="71">
        <f>C183</f>
        <v>0</v>
      </c>
      <c r="D182" s="71">
        <f>D183</f>
        <v>10000</v>
      </c>
      <c r="E182" s="71">
        <f>E183</f>
        <v>0</v>
      </c>
      <c r="F182" s="110" t="e">
        <f t="shared" si="66"/>
        <v>#DIV/0!</v>
      </c>
      <c r="G182" s="110">
        <f t="shared" si="80"/>
        <v>0</v>
      </c>
    </row>
    <row r="183" spans="1:7" ht="60.75" thickBot="1" x14ac:dyDescent="0.3">
      <c r="A183" s="65">
        <v>4231</v>
      </c>
      <c r="B183" s="58" t="s">
        <v>147</v>
      </c>
      <c r="C183" s="139">
        <v>0</v>
      </c>
      <c r="D183" s="59">
        <v>10000</v>
      </c>
      <c r="E183" s="59">
        <v>0</v>
      </c>
      <c r="F183" s="76" t="e">
        <f>E183/C183*100</f>
        <v>#DIV/0!</v>
      </c>
      <c r="G183" s="76">
        <f t="shared" si="80"/>
        <v>0</v>
      </c>
    </row>
    <row r="184" spans="1:7" ht="45.75" thickBot="1" x14ac:dyDescent="0.3">
      <c r="A184" s="69">
        <v>426</v>
      </c>
      <c r="B184" s="70" t="s">
        <v>103</v>
      </c>
      <c r="C184" s="71">
        <f>C185+C186</f>
        <v>31250</v>
      </c>
      <c r="D184" s="71">
        <f>SUM(D185:D186)</f>
        <v>25700</v>
      </c>
      <c r="E184" s="71">
        <f>SUM(E185:E186)</f>
        <v>0</v>
      </c>
      <c r="F184" s="110">
        <f t="shared" si="66"/>
        <v>0</v>
      </c>
      <c r="G184" s="110">
        <f t="shared" si="80"/>
        <v>0</v>
      </c>
    </row>
    <row r="185" spans="1:7" ht="45.75" thickBot="1" x14ac:dyDescent="0.3">
      <c r="A185" s="72">
        <v>4262</v>
      </c>
      <c r="B185" s="73" t="s">
        <v>196</v>
      </c>
      <c r="C185" s="146">
        <v>0</v>
      </c>
      <c r="D185" s="146">
        <v>700</v>
      </c>
      <c r="E185" s="146">
        <v>0</v>
      </c>
      <c r="F185" s="76" t="e">
        <f>E185/C185*100</f>
        <v>#DIV/0!</v>
      </c>
      <c r="G185" s="76">
        <f t="shared" si="80"/>
        <v>0</v>
      </c>
    </row>
    <row r="186" spans="1:7" ht="45.75" thickBot="1" x14ac:dyDescent="0.3">
      <c r="A186" s="65">
        <v>4263</v>
      </c>
      <c r="B186" s="58" t="s">
        <v>148</v>
      </c>
      <c r="C186" s="141">
        <v>31250</v>
      </c>
      <c r="D186" s="59">
        <v>25000</v>
      </c>
      <c r="E186" s="59">
        <v>0</v>
      </c>
      <c r="F186" s="76">
        <f>E186/C186*100</f>
        <v>0</v>
      </c>
      <c r="G186" s="76">
        <f t="shared" si="80"/>
        <v>0</v>
      </c>
    </row>
    <row r="187" spans="1:7" ht="60.75" thickBot="1" x14ac:dyDescent="0.3">
      <c r="A187" s="171">
        <v>45</v>
      </c>
      <c r="B187" s="172" t="s">
        <v>104</v>
      </c>
      <c r="C187" s="173">
        <f t="shared" ref="C187:C188" si="81">SUM(C188)</f>
        <v>0</v>
      </c>
      <c r="D187" s="173">
        <f t="shared" ref="D187:E187" si="82">SUM(D188)</f>
        <v>5000</v>
      </c>
      <c r="E187" s="173">
        <f t="shared" si="82"/>
        <v>0</v>
      </c>
      <c r="F187" s="173" t="e">
        <f t="shared" si="66"/>
        <v>#DIV/0!</v>
      </c>
      <c r="G187" s="173">
        <f t="shared" si="80"/>
        <v>0</v>
      </c>
    </row>
    <row r="188" spans="1:7" ht="45.75" thickBot="1" x14ac:dyDescent="0.3">
      <c r="A188" s="69">
        <v>451</v>
      </c>
      <c r="B188" s="70" t="s">
        <v>105</v>
      </c>
      <c r="C188" s="71">
        <f t="shared" si="81"/>
        <v>0</v>
      </c>
      <c r="D188" s="71">
        <f>D189</f>
        <v>5000</v>
      </c>
      <c r="E188" s="71">
        <f t="shared" ref="E188" si="83">SUM(E189)</f>
        <v>0</v>
      </c>
      <c r="F188" s="110" t="e">
        <f t="shared" si="66"/>
        <v>#DIV/0!</v>
      </c>
      <c r="G188" s="110">
        <f t="shared" si="80"/>
        <v>0</v>
      </c>
    </row>
    <row r="189" spans="1:7" ht="45.75" thickBot="1" x14ac:dyDescent="0.3">
      <c r="A189" s="65">
        <v>4511</v>
      </c>
      <c r="B189" s="58" t="s">
        <v>105</v>
      </c>
      <c r="C189" s="139">
        <v>0</v>
      </c>
      <c r="D189" s="59">
        <v>5000</v>
      </c>
      <c r="E189" s="59">
        <v>0</v>
      </c>
      <c r="F189" s="76" t="e">
        <f>E189/C189*100</f>
        <v>#DIV/0!</v>
      </c>
      <c r="G189" s="76">
        <f t="shared" si="80"/>
        <v>0</v>
      </c>
    </row>
    <row r="190" spans="1:7" ht="15.75" thickBot="1" x14ac:dyDescent="0.3">
      <c r="A190" s="66" t="s">
        <v>106</v>
      </c>
      <c r="B190" s="61"/>
      <c r="C190" s="62">
        <f>C168+C105</f>
        <v>508968.74</v>
      </c>
      <c r="D190" s="62">
        <f>D168+D105</f>
        <v>3030411.79</v>
      </c>
      <c r="E190" s="62">
        <f>E168+E105</f>
        <v>900246.58000000019</v>
      </c>
      <c r="F190" s="124">
        <f t="shared" si="66"/>
        <v>176.87659560388721</v>
      </c>
      <c r="G190" s="124">
        <f t="shared" si="80"/>
        <v>29.707070932429293</v>
      </c>
    </row>
    <row r="192" spans="1:7" x14ac:dyDescent="0.25">
      <c r="A192" s="63" t="s">
        <v>195</v>
      </c>
    </row>
    <row r="193" spans="1:10" x14ac:dyDescent="0.25">
      <c r="A193" s="63"/>
    </row>
    <row r="195" spans="1:10" x14ac:dyDescent="0.25">
      <c r="A195" s="77" t="s">
        <v>152</v>
      </c>
      <c r="B195"/>
      <c r="C195"/>
      <c r="D195"/>
    </row>
    <row r="196" spans="1:10" x14ac:dyDescent="0.25">
      <c r="A196" s="197" t="s">
        <v>258</v>
      </c>
      <c r="B196" s="197"/>
      <c r="C196" s="197"/>
      <c r="D196" s="78"/>
      <c r="E196" s="78"/>
      <c r="F196" s="111"/>
      <c r="G196" s="111"/>
    </row>
    <row r="197" spans="1:10" x14ac:dyDescent="0.25">
      <c r="A197" s="197" t="s">
        <v>153</v>
      </c>
      <c r="B197" s="138"/>
      <c r="C197" s="138"/>
      <c r="D197"/>
    </row>
    <row r="198" spans="1:10" x14ac:dyDescent="0.25">
      <c r="A198" s="79"/>
      <c r="B198"/>
      <c r="C198"/>
      <c r="D198"/>
    </row>
    <row r="199" spans="1:10" x14ac:dyDescent="0.25">
      <c r="A199" s="205" t="s">
        <v>154</v>
      </c>
      <c r="B199" s="205"/>
      <c r="C199" s="205"/>
      <c r="D199" s="205"/>
      <c r="E199" s="205"/>
      <c r="F199" s="205"/>
      <c r="G199" s="205"/>
    </row>
    <row r="200" spans="1:10" x14ac:dyDescent="0.25">
      <c r="A200" s="206" t="s">
        <v>226</v>
      </c>
      <c r="B200" s="206"/>
      <c r="C200" s="206"/>
      <c r="D200" s="206"/>
      <c r="E200" s="206"/>
      <c r="F200" s="206"/>
      <c r="G200" s="206"/>
    </row>
    <row r="201" spans="1:10" x14ac:dyDescent="0.25">
      <c r="A201" s="80"/>
      <c r="B201"/>
      <c r="C201"/>
      <c r="D201"/>
    </row>
    <row r="202" spans="1:10" x14ac:dyDescent="0.25">
      <c r="A202" s="205" t="s">
        <v>155</v>
      </c>
      <c r="B202" s="205"/>
      <c r="C202" s="205"/>
      <c r="D202" s="205"/>
      <c r="E202" s="205"/>
      <c r="F202" s="205"/>
      <c r="G202" s="205"/>
    </row>
    <row r="203" spans="1:10" x14ac:dyDescent="0.25">
      <c r="A203" s="208" t="s">
        <v>257</v>
      </c>
      <c r="B203" s="208"/>
      <c r="C203" s="208"/>
      <c r="D203" s="208"/>
      <c r="E203" s="208"/>
      <c r="F203" s="208"/>
      <c r="G203" s="208"/>
    </row>
    <row r="204" spans="1:10" x14ac:dyDescent="0.25">
      <c r="A204" s="81"/>
      <c r="B204"/>
      <c r="C204"/>
      <c r="D204"/>
    </row>
    <row r="205" spans="1:10" x14ac:dyDescent="0.25">
      <c r="A205" s="205" t="s">
        <v>156</v>
      </c>
      <c r="B205" s="205"/>
      <c r="C205" s="205"/>
      <c r="D205" s="205"/>
      <c r="E205" s="205"/>
      <c r="F205" s="205"/>
      <c r="G205" s="205"/>
    </row>
    <row r="206" spans="1:10" x14ac:dyDescent="0.25">
      <c r="A206" s="213" t="s">
        <v>267</v>
      </c>
      <c r="B206" s="213"/>
      <c r="C206" s="213"/>
      <c r="D206" s="213"/>
      <c r="E206" s="213"/>
      <c r="F206" s="213"/>
      <c r="G206" s="213"/>
    </row>
    <row r="207" spans="1:10" x14ac:dyDescent="0.25">
      <c r="A207" s="213" t="s">
        <v>268</v>
      </c>
      <c r="B207" s="213"/>
      <c r="C207" s="213"/>
      <c r="D207" s="213"/>
      <c r="E207" s="213"/>
      <c r="F207" s="213"/>
    </row>
    <row r="208" spans="1:10" x14ac:dyDescent="0.25">
      <c r="A208" s="214" t="s">
        <v>234</v>
      </c>
      <c r="B208" s="214"/>
      <c r="C208" s="214"/>
      <c r="D208" s="214"/>
      <c r="E208" s="214"/>
      <c r="F208" s="214"/>
      <c r="G208" s="214"/>
      <c r="H208" s="137"/>
      <c r="I208" s="138"/>
      <c r="J208" s="138"/>
    </row>
    <row r="209" spans="1:7" ht="28.5" customHeight="1" x14ac:dyDescent="0.25">
      <c r="A209" s="215" t="s">
        <v>259</v>
      </c>
      <c r="B209" s="215"/>
      <c r="C209" s="215"/>
      <c r="D209" s="215"/>
      <c r="E209" s="215"/>
      <c r="F209" s="215"/>
      <c r="G209" s="215"/>
    </row>
    <row r="210" spans="1:7" x14ac:dyDescent="0.25">
      <c r="A210" s="80"/>
      <c r="B210"/>
      <c r="C210"/>
      <c r="D210"/>
    </row>
    <row r="211" spans="1:7" x14ac:dyDescent="0.25">
      <c r="A211" s="216" t="s">
        <v>157</v>
      </c>
      <c r="B211" s="216"/>
      <c r="C211" s="216"/>
      <c r="D211" s="216"/>
      <c r="E211" s="216"/>
      <c r="F211" s="216"/>
      <c r="G211" s="216"/>
    </row>
    <row r="212" spans="1:7" x14ac:dyDescent="0.25">
      <c r="A212" s="199" t="s">
        <v>235</v>
      </c>
      <c r="B212" s="199"/>
      <c r="C212" s="199"/>
      <c r="D212" s="199"/>
      <c r="E212" s="199"/>
      <c r="F212" s="199"/>
      <c r="G212" s="199"/>
    </row>
    <row r="213" spans="1:7" ht="14.25" customHeight="1" x14ac:dyDescent="0.25">
      <c r="A213" s="200" t="s">
        <v>260</v>
      </c>
      <c r="B213" s="200"/>
      <c r="C213" s="200"/>
      <c r="D213" s="200"/>
      <c r="E213" s="200"/>
      <c r="F213" s="200"/>
      <c r="G213" s="200"/>
    </row>
    <row r="214" spans="1:7" x14ac:dyDescent="0.25">
      <c r="A214" s="82"/>
      <c r="B214"/>
      <c r="C214"/>
      <c r="D214"/>
    </row>
    <row r="215" spans="1:7" ht="15.75" thickBot="1" x14ac:dyDescent="0.3">
      <c r="A215" s="113" t="s">
        <v>158</v>
      </c>
      <c r="B215"/>
      <c r="C215"/>
      <c r="D215"/>
    </row>
    <row r="216" spans="1:7" x14ac:dyDescent="0.25">
      <c r="A216" s="201" t="s">
        <v>159</v>
      </c>
      <c r="B216" s="83" t="s">
        <v>206</v>
      </c>
      <c r="C216" s="83" t="s">
        <v>207</v>
      </c>
      <c r="D216" s="83" t="s">
        <v>160</v>
      </c>
    </row>
    <row r="217" spans="1:7" ht="26.25" thickBot="1" x14ac:dyDescent="0.3">
      <c r="A217" s="202"/>
      <c r="B217" s="84" t="s">
        <v>240</v>
      </c>
      <c r="C217" s="84" t="s">
        <v>241</v>
      </c>
      <c r="D217" s="85"/>
    </row>
    <row r="218" spans="1:7" ht="15.75" thickBot="1" x14ac:dyDescent="0.3">
      <c r="A218" s="86" t="s">
        <v>161</v>
      </c>
      <c r="B218" s="167">
        <v>298601.55</v>
      </c>
      <c r="C218" s="168">
        <v>155667.28</v>
      </c>
      <c r="D218" s="103">
        <f>C218/B218</f>
        <v>0.52132107150816864</v>
      </c>
    </row>
    <row r="219" spans="1:7" ht="15.75" thickBot="1" x14ac:dyDescent="0.3">
      <c r="A219" s="86" t="s">
        <v>162</v>
      </c>
      <c r="B219" s="169">
        <v>2494711.79</v>
      </c>
      <c r="C219" s="170">
        <v>573526.4</v>
      </c>
      <c r="D219" s="103">
        <f t="shared" ref="D219:D224" si="84">C219/B219</f>
        <v>0.22989685714356609</v>
      </c>
    </row>
    <row r="220" spans="1:7" ht="15.75" thickBot="1" x14ac:dyDescent="0.3">
      <c r="A220" s="86" t="s">
        <v>163</v>
      </c>
      <c r="B220" s="87">
        <v>39040</v>
      </c>
      <c r="C220" s="169">
        <v>10110.709999999999</v>
      </c>
      <c r="D220" s="103">
        <f t="shared" si="84"/>
        <v>0.25898335040983606</v>
      </c>
    </row>
    <row r="221" spans="1:7" ht="26.25" thickBot="1" x14ac:dyDescent="0.3">
      <c r="A221" s="89" t="s">
        <v>164</v>
      </c>
      <c r="B221" s="87">
        <v>185705</v>
      </c>
      <c r="C221" s="87">
        <v>86011.24</v>
      </c>
      <c r="D221" s="103">
        <f>C221/B221</f>
        <v>0.46316060418405536</v>
      </c>
    </row>
    <row r="222" spans="1:7" ht="15.75" thickBot="1" x14ac:dyDescent="0.3">
      <c r="A222" s="89" t="s">
        <v>211</v>
      </c>
      <c r="B222" s="90">
        <v>70</v>
      </c>
      <c r="C222" s="87">
        <v>0</v>
      </c>
      <c r="D222" s="103">
        <f t="shared" si="84"/>
        <v>0</v>
      </c>
    </row>
    <row r="223" spans="1:7" ht="15.75" thickBot="1" x14ac:dyDescent="0.3">
      <c r="A223" s="194" t="s">
        <v>239</v>
      </c>
      <c r="B223" s="195">
        <v>700</v>
      </c>
      <c r="C223" s="196">
        <v>0</v>
      </c>
      <c r="D223" s="103">
        <f>C223/B223</f>
        <v>0</v>
      </c>
    </row>
    <row r="224" spans="1:7" ht="15.75" thickBot="1" x14ac:dyDescent="0.3">
      <c r="A224" s="91" t="s">
        <v>165</v>
      </c>
      <c r="B224" s="92">
        <f>SUM(B218:B223)</f>
        <v>3018828.34</v>
      </c>
      <c r="C224" s="92">
        <f>SUM(C218:C223)</f>
        <v>825315.63</v>
      </c>
      <c r="D224" s="103">
        <f t="shared" si="84"/>
        <v>0.27338938722166628</v>
      </c>
    </row>
    <row r="225" spans="1:7" x14ac:dyDescent="0.25">
      <c r="B225"/>
      <c r="C225"/>
      <c r="D225"/>
    </row>
    <row r="226" spans="1:7" x14ac:dyDescent="0.25">
      <c r="A226" s="218" t="s">
        <v>265</v>
      </c>
      <c r="B226" s="218"/>
      <c r="C226" s="218"/>
      <c r="D226" s="218"/>
      <c r="E226" s="218"/>
      <c r="F226" s="218"/>
      <c r="G226" s="218"/>
    </row>
    <row r="227" spans="1:7" ht="39" customHeight="1" x14ac:dyDescent="0.25">
      <c r="A227" s="207" t="s">
        <v>266</v>
      </c>
      <c r="B227" s="207"/>
      <c r="C227" s="207"/>
      <c r="D227" s="207"/>
      <c r="E227" s="207"/>
      <c r="F227" s="207"/>
      <c r="G227" s="207"/>
    </row>
    <row r="228" spans="1:7" ht="27.75" customHeight="1" x14ac:dyDescent="0.25">
      <c r="A228" s="207" t="s">
        <v>274</v>
      </c>
      <c r="B228" s="207"/>
      <c r="C228" s="207"/>
      <c r="D228" s="207"/>
      <c r="E228" s="207"/>
      <c r="F228" s="207"/>
      <c r="G228" s="207"/>
    </row>
    <row r="229" spans="1:7" ht="27" customHeight="1" x14ac:dyDescent="0.25">
      <c r="A229" s="207" t="s">
        <v>275</v>
      </c>
      <c r="B229" s="207"/>
      <c r="C229" s="207"/>
      <c r="D229" s="207"/>
      <c r="E229" s="207"/>
      <c r="F229" s="207"/>
      <c r="G229" s="207"/>
    </row>
    <row r="230" spans="1:7" x14ac:dyDescent="0.25">
      <c r="A230" s="80"/>
      <c r="B230"/>
      <c r="C230"/>
      <c r="D230"/>
    </row>
    <row r="231" spans="1:7" ht="15.75" thickBot="1" x14ac:dyDescent="0.3">
      <c r="A231" s="113" t="s">
        <v>166</v>
      </c>
      <c r="B231"/>
      <c r="C231"/>
      <c r="D231"/>
    </row>
    <row r="232" spans="1:7" x14ac:dyDescent="0.25">
      <c r="A232" s="211" t="s">
        <v>41</v>
      </c>
      <c r="B232" s="83" t="s">
        <v>206</v>
      </c>
      <c r="C232" s="83" t="s">
        <v>207</v>
      </c>
      <c r="D232" s="209" t="s">
        <v>187</v>
      </c>
    </row>
    <row r="233" spans="1:7" ht="26.25" thickBot="1" x14ac:dyDescent="0.3">
      <c r="A233" s="212"/>
      <c r="B233" s="84" t="s">
        <v>240</v>
      </c>
      <c r="C233" s="84" t="s">
        <v>241</v>
      </c>
      <c r="D233" s="210"/>
    </row>
    <row r="234" spans="1:7" ht="15.75" thickBot="1" x14ac:dyDescent="0.3">
      <c r="A234" s="86" t="s">
        <v>167</v>
      </c>
      <c r="B234" s="87">
        <v>27500</v>
      </c>
      <c r="C234" s="87">
        <v>23389.37</v>
      </c>
      <c r="D234" s="88">
        <f>C234/B234</f>
        <v>0.85052254545454542</v>
      </c>
    </row>
    <row r="235" spans="1:7" ht="15.75" thickBot="1" x14ac:dyDescent="0.3">
      <c r="A235" s="91" t="s">
        <v>168</v>
      </c>
      <c r="B235" s="144">
        <f>B234</f>
        <v>27500</v>
      </c>
      <c r="C235" s="144">
        <f>C234</f>
        <v>23389.37</v>
      </c>
      <c r="D235" s="145">
        <f>C235/B235</f>
        <v>0.85052254545454542</v>
      </c>
    </row>
    <row r="236" spans="1:7" x14ac:dyDescent="0.25">
      <c r="A236" s="80"/>
      <c r="B236"/>
      <c r="C236"/>
      <c r="D236"/>
    </row>
    <row r="237" spans="1:7" ht="27.75" customHeight="1" x14ac:dyDescent="0.25">
      <c r="A237" s="207" t="s">
        <v>276</v>
      </c>
      <c r="B237" s="207"/>
      <c r="C237" s="207"/>
      <c r="D237" s="207"/>
      <c r="E237" s="207"/>
      <c r="F237" s="207"/>
      <c r="G237" s="207"/>
    </row>
    <row r="238" spans="1:7" x14ac:dyDescent="0.25">
      <c r="A238" s="80"/>
      <c r="B238"/>
      <c r="C238"/>
      <c r="D238"/>
    </row>
    <row r="239" spans="1:7" x14ac:dyDescent="0.25">
      <c r="A239" s="205" t="s">
        <v>169</v>
      </c>
      <c r="B239" s="205"/>
      <c r="C239" s="205"/>
      <c r="D239" s="205"/>
      <c r="E239" s="205"/>
      <c r="F239" s="205"/>
      <c r="G239" s="205"/>
    </row>
    <row r="240" spans="1:7" x14ac:dyDescent="0.25">
      <c r="A240" s="206" t="s">
        <v>269</v>
      </c>
      <c r="B240" s="206"/>
      <c r="C240" s="206"/>
      <c r="D240" s="206"/>
      <c r="E240" s="206"/>
      <c r="F240" s="206"/>
      <c r="G240" s="206"/>
    </row>
    <row r="241" spans="1:4" x14ac:dyDescent="0.25">
      <c r="A241" s="80"/>
      <c r="B241"/>
      <c r="C241"/>
      <c r="D241"/>
    </row>
    <row r="242" spans="1:4" ht="17.25" customHeight="1" x14ac:dyDescent="0.25">
      <c r="A242" s="80" t="s">
        <v>170</v>
      </c>
      <c r="B242"/>
      <c r="C242"/>
      <c r="D242"/>
    </row>
    <row r="243" spans="1:4" x14ac:dyDescent="0.25">
      <c r="A243" s="94" t="s">
        <v>171</v>
      </c>
      <c r="B243"/>
      <c r="C243"/>
      <c r="D243"/>
    </row>
    <row r="244" spans="1:4" x14ac:dyDescent="0.25">
      <c r="A244" s="94" t="s">
        <v>172</v>
      </c>
      <c r="B244"/>
      <c r="C244"/>
      <c r="D244"/>
    </row>
    <row r="245" spans="1:4" x14ac:dyDescent="0.25">
      <c r="A245" s="95"/>
      <c r="B245"/>
      <c r="C245"/>
      <c r="D245"/>
    </row>
    <row r="246" spans="1:4" ht="15.75" thickBot="1" x14ac:dyDescent="0.3">
      <c r="A246" s="113" t="s">
        <v>7</v>
      </c>
      <c r="B246"/>
      <c r="C246"/>
      <c r="D246"/>
    </row>
    <row r="247" spans="1:4" x14ac:dyDescent="0.25">
      <c r="A247" s="226" t="s">
        <v>7</v>
      </c>
      <c r="B247" s="83" t="s">
        <v>206</v>
      </c>
      <c r="C247" s="83" t="s">
        <v>207</v>
      </c>
      <c r="D247" s="83" t="s">
        <v>160</v>
      </c>
    </row>
    <row r="248" spans="1:4" ht="26.25" thickBot="1" x14ac:dyDescent="0.3">
      <c r="A248" s="227"/>
      <c r="B248" s="84" t="s">
        <v>240</v>
      </c>
      <c r="C248" s="84" t="s">
        <v>241</v>
      </c>
      <c r="D248" s="85"/>
    </row>
    <row r="249" spans="1:4" ht="15.75" thickBot="1" x14ac:dyDescent="0.3">
      <c r="A249" s="86" t="s">
        <v>173</v>
      </c>
      <c r="B249" s="87">
        <v>311350</v>
      </c>
      <c r="C249" s="87">
        <v>257807.08</v>
      </c>
      <c r="D249" s="88">
        <f>C249/B249</f>
        <v>0.82802980568492046</v>
      </c>
    </row>
    <row r="250" spans="1:4" ht="15.75" thickBot="1" x14ac:dyDescent="0.3">
      <c r="A250" s="86" t="s">
        <v>174</v>
      </c>
      <c r="B250" s="87">
        <v>519510</v>
      </c>
      <c r="C250" s="87">
        <v>274947.27</v>
      </c>
      <c r="D250" s="88">
        <f t="shared" ref="D250:D256" si="85">C250/B250</f>
        <v>0.52924346018363466</v>
      </c>
    </row>
    <row r="251" spans="1:4" ht="15.75" thickBot="1" x14ac:dyDescent="0.3">
      <c r="A251" s="86" t="s">
        <v>175</v>
      </c>
      <c r="B251" s="87">
        <v>2835</v>
      </c>
      <c r="C251" s="87">
        <v>2351.2800000000002</v>
      </c>
      <c r="D251" s="88">
        <f t="shared" si="85"/>
        <v>0.82937566137566143</v>
      </c>
    </row>
    <row r="252" spans="1:4" ht="15.75" thickBot="1" x14ac:dyDescent="0.3">
      <c r="A252" s="86" t="s">
        <v>188</v>
      </c>
      <c r="B252" s="87">
        <v>18000</v>
      </c>
      <c r="C252" s="87">
        <v>920</v>
      </c>
      <c r="D252" s="88">
        <f t="shared" si="85"/>
        <v>5.1111111111111114E-2</v>
      </c>
    </row>
    <row r="253" spans="1:4" ht="18" customHeight="1" thickBot="1" x14ac:dyDescent="0.3">
      <c r="A253" s="123" t="s">
        <v>176</v>
      </c>
      <c r="B253" s="87">
        <v>56400</v>
      </c>
      <c r="C253" s="87">
        <v>93015.78</v>
      </c>
      <c r="D253" s="88">
        <f t="shared" si="85"/>
        <v>1.6492159574468086</v>
      </c>
    </row>
    <row r="254" spans="1:4" ht="15.75" thickBot="1" x14ac:dyDescent="0.3">
      <c r="A254" s="89" t="s">
        <v>177</v>
      </c>
      <c r="B254" s="87">
        <v>41600</v>
      </c>
      <c r="C254" s="87">
        <v>32388.9</v>
      </c>
      <c r="D254" s="88">
        <f t="shared" si="85"/>
        <v>0.77857932692307696</v>
      </c>
    </row>
    <row r="255" spans="1:4" ht="15.75" thickBot="1" x14ac:dyDescent="0.3">
      <c r="A255" s="89" t="s">
        <v>178</v>
      </c>
      <c r="B255" s="87">
        <v>77565</v>
      </c>
      <c r="C255" s="87">
        <v>80711.5</v>
      </c>
      <c r="D255" s="88">
        <f t="shared" si="85"/>
        <v>1.040565976922581</v>
      </c>
    </row>
    <row r="256" spans="1:4" ht="15.75" thickBot="1" x14ac:dyDescent="0.3">
      <c r="A256" s="91" t="s">
        <v>179</v>
      </c>
      <c r="B256" s="93">
        <f>SUM(B249:B255)</f>
        <v>1027260</v>
      </c>
      <c r="C256" s="93">
        <f>SUM(C249:C255)</f>
        <v>742141.81</v>
      </c>
      <c r="D256" s="88">
        <f t="shared" si="85"/>
        <v>0.72244788077020428</v>
      </c>
    </row>
    <row r="257" spans="1:7" x14ac:dyDescent="0.25">
      <c r="A257" s="80"/>
      <c r="B257"/>
      <c r="C257"/>
      <c r="D257"/>
    </row>
    <row r="258" spans="1:7" ht="36.75" customHeight="1" x14ac:dyDescent="0.25">
      <c r="A258" s="207" t="s">
        <v>261</v>
      </c>
      <c r="B258" s="207"/>
      <c r="C258" s="207"/>
      <c r="D258" s="207"/>
      <c r="E258" s="207"/>
      <c r="F258" s="207"/>
      <c r="G258" s="207"/>
    </row>
    <row r="259" spans="1:7" ht="30.75" customHeight="1" x14ac:dyDescent="0.25">
      <c r="A259" s="207" t="s">
        <v>270</v>
      </c>
      <c r="B259" s="207"/>
      <c r="C259" s="207"/>
      <c r="D259" s="207"/>
      <c r="E259" s="207"/>
      <c r="F259" s="207"/>
      <c r="G259" s="207"/>
    </row>
    <row r="260" spans="1:7" ht="24" customHeight="1" x14ac:dyDescent="0.25">
      <c r="A260" s="207" t="s">
        <v>271</v>
      </c>
      <c r="B260" s="207"/>
      <c r="C260" s="207"/>
      <c r="D260" s="207"/>
      <c r="E260" s="207"/>
      <c r="F260" s="207"/>
      <c r="G260" s="207"/>
    </row>
    <row r="261" spans="1:7" ht="24.75" customHeight="1" x14ac:dyDescent="0.25">
      <c r="A261" s="207" t="s">
        <v>262</v>
      </c>
      <c r="B261" s="207"/>
      <c r="C261" s="207"/>
      <c r="D261" s="207"/>
      <c r="E261" s="207"/>
      <c r="F261" s="207"/>
      <c r="G261" s="207"/>
    </row>
    <row r="262" spans="1:7" ht="43.5" customHeight="1" x14ac:dyDescent="0.25">
      <c r="A262" s="207" t="s">
        <v>272</v>
      </c>
      <c r="B262" s="207"/>
      <c r="C262" s="207"/>
      <c r="D262" s="207"/>
      <c r="E262" s="207"/>
      <c r="F262" s="207"/>
      <c r="G262" s="207"/>
    </row>
    <row r="263" spans="1:7" ht="29.25" customHeight="1" x14ac:dyDescent="0.25">
      <c r="A263" s="207" t="s">
        <v>254</v>
      </c>
      <c r="B263" s="207"/>
      <c r="C263" s="207"/>
      <c r="D263" s="207"/>
      <c r="E263" s="207"/>
      <c r="F263" s="207"/>
      <c r="G263" s="207"/>
    </row>
    <row r="264" spans="1:7" x14ac:dyDescent="0.25">
      <c r="A264" s="80"/>
      <c r="B264"/>
      <c r="C264"/>
      <c r="D264"/>
    </row>
    <row r="265" spans="1:7" ht="15.75" thickBot="1" x14ac:dyDescent="0.3">
      <c r="A265" s="113" t="s">
        <v>8</v>
      </c>
      <c r="B265"/>
      <c r="C265"/>
      <c r="D265"/>
    </row>
    <row r="266" spans="1:7" x14ac:dyDescent="0.25">
      <c r="A266" s="96"/>
      <c r="B266" s="83" t="s">
        <v>206</v>
      </c>
      <c r="C266" s="83" t="s">
        <v>207</v>
      </c>
      <c r="D266" s="83" t="s">
        <v>160</v>
      </c>
    </row>
    <row r="267" spans="1:7" ht="25.5" x14ac:dyDescent="0.25">
      <c r="A267" s="97" t="s">
        <v>8</v>
      </c>
      <c r="B267" s="99" t="s">
        <v>240</v>
      </c>
      <c r="C267" s="99" t="s">
        <v>241</v>
      </c>
      <c r="D267" s="101"/>
    </row>
    <row r="268" spans="1:7" ht="15.75" thickBot="1" x14ac:dyDescent="0.3">
      <c r="A268" s="98"/>
      <c r="B268" s="100"/>
      <c r="C268" s="100"/>
      <c r="D268" s="100"/>
    </row>
    <row r="269" spans="1:7" ht="15.75" thickBot="1" x14ac:dyDescent="0.3">
      <c r="A269" s="89" t="s">
        <v>180</v>
      </c>
      <c r="B269" s="87">
        <v>2500</v>
      </c>
      <c r="C269" s="87">
        <v>0</v>
      </c>
      <c r="D269" s="88">
        <v>0</v>
      </c>
    </row>
    <row r="270" spans="1:7" ht="15.75" thickBot="1" x14ac:dyDescent="0.3">
      <c r="A270" s="86" t="s">
        <v>181</v>
      </c>
      <c r="B270" s="87">
        <v>1995651.79</v>
      </c>
      <c r="C270" s="87">
        <v>158104.76999999999</v>
      </c>
      <c r="D270" s="88">
        <f>C270/B270</f>
        <v>7.9224627659116822E-2</v>
      </c>
    </row>
    <row r="271" spans="1:7" ht="26.25" thickBot="1" x14ac:dyDescent="0.3">
      <c r="A271" s="86" t="s">
        <v>182</v>
      </c>
      <c r="B271" s="87">
        <v>5000</v>
      </c>
      <c r="C271" s="87">
        <v>0</v>
      </c>
      <c r="D271" s="88">
        <f>C271/B271</f>
        <v>0</v>
      </c>
    </row>
    <row r="272" spans="1:7" ht="15.75" thickBot="1" x14ac:dyDescent="0.3">
      <c r="A272" s="91" t="s">
        <v>183</v>
      </c>
      <c r="B272" s="93">
        <f>SUM(B269:B271)</f>
        <v>2003151.79</v>
      </c>
      <c r="C272" s="93">
        <f>SUM(C269:C271)</f>
        <v>158104.76999999999</v>
      </c>
      <c r="D272" s="88">
        <f>C272/B272</f>
        <v>7.8928002755098245E-2</v>
      </c>
    </row>
    <row r="273" spans="1:8" ht="30" customHeight="1" x14ac:dyDescent="0.25">
      <c r="A273" s="228" t="s">
        <v>242</v>
      </c>
      <c r="B273" s="228"/>
      <c r="C273" s="228"/>
      <c r="D273" s="228"/>
      <c r="E273" s="228"/>
      <c r="F273" s="228"/>
      <c r="G273" s="228"/>
    </row>
    <row r="274" spans="1:8" ht="48.75" customHeight="1" x14ac:dyDescent="0.25">
      <c r="A274" s="228" t="s">
        <v>264</v>
      </c>
      <c r="B274" s="228"/>
      <c r="C274" s="228"/>
      <c r="D274" s="228"/>
      <c r="E274" s="228"/>
      <c r="F274" s="228"/>
      <c r="G274" s="228"/>
    </row>
    <row r="275" spans="1:8" ht="28.5" customHeight="1" x14ac:dyDescent="0.25">
      <c r="A275" s="228" t="s">
        <v>243</v>
      </c>
      <c r="B275" s="228"/>
      <c r="C275" s="228"/>
      <c r="D275" s="228"/>
      <c r="E275" s="228"/>
      <c r="F275" s="228"/>
      <c r="G275" s="228"/>
    </row>
    <row r="276" spans="1:8" x14ac:dyDescent="0.25">
      <c r="A276" s="102"/>
      <c r="B276"/>
      <c r="C276"/>
      <c r="D276"/>
    </row>
    <row r="277" spans="1:8" x14ac:dyDescent="0.25">
      <c r="A277" s="235" t="s">
        <v>184</v>
      </c>
      <c r="B277" s="235"/>
      <c r="C277" s="235"/>
      <c r="D277" s="235"/>
      <c r="E277" s="235"/>
      <c r="F277" s="235"/>
      <c r="G277" s="235"/>
      <c r="H277" s="235"/>
    </row>
    <row r="278" spans="1:8" ht="18" customHeight="1" x14ac:dyDescent="0.25">
      <c r="A278" s="247" t="s">
        <v>256</v>
      </c>
      <c r="B278" s="247"/>
      <c r="C278" s="247"/>
      <c r="D278" s="247"/>
      <c r="E278" s="247"/>
      <c r="F278" s="247"/>
      <c r="G278" s="247"/>
    </row>
    <row r="279" spans="1:8" x14ac:dyDescent="0.25">
      <c r="A279" s="114" t="s">
        <v>217</v>
      </c>
      <c r="B279" s="115"/>
      <c r="C279" s="115"/>
      <c r="D279" s="115"/>
      <c r="E279" s="116"/>
      <c r="F279" s="116"/>
      <c r="G279" s="116"/>
    </row>
    <row r="280" spans="1:8" ht="16.5" customHeight="1" x14ac:dyDescent="0.25">
      <c r="A280" s="234" t="s">
        <v>215</v>
      </c>
      <c r="B280" s="234"/>
      <c r="C280" s="234"/>
      <c r="D280" s="234"/>
      <c r="E280" s="234"/>
      <c r="F280" s="234"/>
      <c r="G280" s="234"/>
    </row>
    <row r="281" spans="1:8" s="128" customFormat="1" x14ac:dyDescent="0.25">
      <c r="A281" s="231" t="s">
        <v>212</v>
      </c>
      <c r="B281" s="231"/>
      <c r="C281" s="231"/>
      <c r="D281" s="231"/>
      <c r="E281" s="231"/>
      <c r="F281" s="231"/>
      <c r="G281" s="231"/>
    </row>
    <row r="282" spans="1:8" s="128" customFormat="1" x14ac:dyDescent="0.25">
      <c r="A282" s="231" t="s">
        <v>213</v>
      </c>
      <c r="B282" s="231"/>
      <c r="C282" s="231"/>
      <c r="D282" s="231"/>
      <c r="E282" s="231"/>
      <c r="F282" s="231"/>
      <c r="G282" s="231"/>
    </row>
    <row r="283" spans="1:8" s="128" customFormat="1" x14ac:dyDescent="0.25">
      <c r="A283" s="231" t="s">
        <v>214</v>
      </c>
      <c r="B283" s="231"/>
      <c r="C283" s="231"/>
      <c r="D283" s="231"/>
      <c r="E283" s="231"/>
      <c r="F283" s="231"/>
      <c r="G283" s="231"/>
    </row>
    <row r="284" spans="1:8" s="128" customFormat="1" x14ac:dyDescent="0.25">
      <c r="A284" s="130"/>
      <c r="B284" s="130"/>
      <c r="C284" s="130"/>
      <c r="D284" s="130"/>
      <c r="E284" s="130"/>
      <c r="F284" s="130"/>
      <c r="G284" s="130"/>
    </row>
    <row r="285" spans="1:8" s="128" customFormat="1" x14ac:dyDescent="0.25">
      <c r="A285" s="234" t="s">
        <v>282</v>
      </c>
      <c r="B285" s="234"/>
      <c r="C285" s="234"/>
      <c r="D285" s="234"/>
      <c r="E285" s="234"/>
      <c r="F285" s="234"/>
      <c r="G285" s="234"/>
    </row>
    <row r="286" spans="1:8" s="128" customFormat="1" x14ac:dyDescent="0.25">
      <c r="A286" s="231" t="s">
        <v>280</v>
      </c>
      <c r="B286" s="231"/>
      <c r="C286" s="231"/>
      <c r="D286" s="231"/>
      <c r="E286" s="231"/>
      <c r="F286" s="231"/>
      <c r="G286" s="231"/>
    </row>
    <row r="287" spans="1:8" s="128" customFormat="1" x14ac:dyDescent="0.25">
      <c r="A287" s="231" t="s">
        <v>279</v>
      </c>
      <c r="B287" s="231"/>
      <c r="C287" s="231"/>
      <c r="D287" s="231"/>
      <c r="E287" s="231"/>
      <c r="F287" s="231"/>
      <c r="G287" s="231"/>
    </row>
    <row r="288" spans="1:8" s="128" customFormat="1" x14ac:dyDescent="0.25">
      <c r="A288" s="130"/>
      <c r="B288" s="130"/>
      <c r="C288" s="130"/>
      <c r="D288" s="130"/>
      <c r="E288" s="130"/>
      <c r="F288" s="130"/>
      <c r="G288" s="130"/>
    </row>
    <row r="289" spans="1:7" x14ac:dyDescent="0.25">
      <c r="A289" s="235" t="s">
        <v>252</v>
      </c>
      <c r="B289" s="235"/>
      <c r="C289" s="235"/>
      <c r="D289" s="235"/>
      <c r="E289" s="235"/>
      <c r="F289" s="235"/>
      <c r="G289" s="235"/>
    </row>
    <row r="290" spans="1:7" s="128" customFormat="1" x14ac:dyDescent="0.25">
      <c r="A290" s="231" t="s">
        <v>250</v>
      </c>
      <c r="B290" s="231"/>
      <c r="C290" s="231"/>
      <c r="D290" s="231"/>
      <c r="E290" s="231"/>
      <c r="F290" s="231"/>
      <c r="G290" s="231"/>
    </row>
    <row r="291" spans="1:7" s="128" customFormat="1" x14ac:dyDescent="0.25">
      <c r="A291" s="231" t="s">
        <v>216</v>
      </c>
      <c r="B291" s="231"/>
      <c r="C291" s="231"/>
      <c r="D291" s="231"/>
      <c r="E291" s="231"/>
      <c r="F291" s="231"/>
      <c r="G291" s="231"/>
    </row>
    <row r="292" spans="1:7" s="128" customFormat="1" x14ac:dyDescent="0.25">
      <c r="A292" s="231" t="s">
        <v>205</v>
      </c>
      <c r="B292" s="231"/>
      <c r="C292" s="231"/>
      <c r="D292" s="231"/>
      <c r="E292" s="231"/>
      <c r="F292" s="231"/>
      <c r="G292" s="231"/>
    </row>
    <row r="293" spans="1:7" s="128" customFormat="1" x14ac:dyDescent="0.25">
      <c r="A293" s="130" t="s">
        <v>251</v>
      </c>
      <c r="B293" s="130"/>
      <c r="C293" s="130"/>
      <c r="D293" s="130"/>
      <c r="E293" s="130"/>
      <c r="F293" s="130"/>
      <c r="G293" s="130"/>
    </row>
    <row r="294" spans="1:7" s="128" customFormat="1" x14ac:dyDescent="0.25">
      <c r="A294" s="130"/>
      <c r="B294" s="130"/>
      <c r="C294" s="130"/>
      <c r="D294" s="130"/>
      <c r="E294" s="130"/>
      <c r="F294" s="130"/>
      <c r="G294" s="130"/>
    </row>
    <row r="295" spans="1:7" s="128" customFormat="1" x14ac:dyDescent="0.25">
      <c r="A295" s="130"/>
      <c r="B295" s="130"/>
      <c r="C295" s="130"/>
      <c r="D295" s="130"/>
      <c r="E295" s="130"/>
      <c r="F295" s="130"/>
      <c r="G295" s="130"/>
    </row>
    <row r="296" spans="1:7" s="128" customFormat="1" ht="23.25" customHeight="1" x14ac:dyDescent="0.25">
      <c r="A296" s="232" t="s">
        <v>253</v>
      </c>
      <c r="B296" s="232"/>
      <c r="C296" s="232"/>
      <c r="D296" s="232"/>
      <c r="E296" s="232"/>
      <c r="F296" s="232"/>
      <c r="G296" s="232"/>
    </row>
    <row r="297" spans="1:7" ht="28.5" customHeight="1" x14ac:dyDescent="0.25">
      <c r="A297" s="233" t="s">
        <v>189</v>
      </c>
      <c r="B297" s="233"/>
      <c r="C297" s="233"/>
      <c r="D297" s="233"/>
      <c r="E297" s="233"/>
      <c r="F297" s="233"/>
      <c r="G297" s="233"/>
    </row>
    <row r="298" spans="1:7" x14ac:dyDescent="0.25">
      <c r="A298" s="114"/>
      <c r="B298" s="115"/>
      <c r="C298" s="115"/>
      <c r="D298" s="115"/>
      <c r="E298" s="116"/>
      <c r="F298" s="116"/>
      <c r="G298" s="116"/>
    </row>
    <row r="299" spans="1:7" x14ac:dyDescent="0.25">
      <c r="A299" s="129" t="s">
        <v>185</v>
      </c>
      <c r="B299" s="115"/>
      <c r="C299" s="115"/>
      <c r="D299" s="115"/>
      <c r="E299" s="116"/>
      <c r="F299" s="116"/>
      <c r="G299" s="116"/>
    </row>
    <row r="300" spans="1:7" ht="39.75" customHeight="1" x14ac:dyDescent="0.25">
      <c r="A300" s="246" t="s">
        <v>249</v>
      </c>
      <c r="B300" s="246"/>
      <c r="C300" s="246"/>
      <c r="D300" s="246"/>
      <c r="E300" s="246"/>
      <c r="F300" s="246"/>
      <c r="G300" s="246"/>
    </row>
    <row r="301" spans="1:7" ht="38.25" customHeight="1" x14ac:dyDescent="0.25">
      <c r="A301" s="233" t="s">
        <v>281</v>
      </c>
      <c r="B301" s="233"/>
      <c r="C301" s="233"/>
      <c r="D301" s="233"/>
      <c r="E301" s="233"/>
      <c r="F301" s="233"/>
      <c r="G301" s="233"/>
    </row>
    <row r="302" spans="1:7" ht="18" customHeight="1" x14ac:dyDescent="0.25">
      <c r="A302" s="117"/>
      <c r="B302" s="117"/>
      <c r="C302" s="117"/>
      <c r="D302" s="117"/>
      <c r="E302" s="117"/>
      <c r="F302" s="117"/>
      <c r="G302" s="117"/>
    </row>
    <row r="303" spans="1:7" x14ac:dyDescent="0.25">
      <c r="A303" s="118" t="s">
        <v>186</v>
      </c>
      <c r="B303" s="119"/>
      <c r="C303" s="119"/>
      <c r="D303" s="119"/>
      <c r="E303" s="120"/>
      <c r="F303" s="120"/>
      <c r="G303" s="120"/>
    </row>
    <row r="304" spans="1:7" x14ac:dyDescent="0.25">
      <c r="A304" s="236" t="s">
        <v>247</v>
      </c>
      <c r="B304" s="236"/>
      <c r="C304" s="236"/>
      <c r="D304" s="236"/>
      <c r="E304" s="236"/>
      <c r="F304" s="236"/>
      <c r="G304" s="236"/>
    </row>
    <row r="305" spans="1:7" x14ac:dyDescent="0.25">
      <c r="A305" s="229" t="s">
        <v>277</v>
      </c>
      <c r="B305" s="229"/>
      <c r="C305" s="229"/>
      <c r="D305" s="229"/>
      <c r="E305" s="229"/>
      <c r="F305" s="229"/>
      <c r="G305" s="229"/>
    </row>
    <row r="306" spans="1:7" ht="19.5" customHeight="1" x14ac:dyDescent="0.25">
      <c r="A306" s="229" t="s">
        <v>248</v>
      </c>
      <c r="B306" s="229"/>
      <c r="C306" s="229"/>
      <c r="D306" s="229"/>
      <c r="E306" s="229"/>
      <c r="F306" s="229"/>
      <c r="G306" s="229"/>
    </row>
    <row r="307" spans="1:7" ht="30" customHeight="1" x14ac:dyDescent="0.25">
      <c r="A307" s="230" t="s">
        <v>263</v>
      </c>
      <c r="B307" s="215"/>
      <c r="C307" s="215"/>
      <c r="D307" s="215"/>
      <c r="E307" s="215"/>
      <c r="F307" s="215"/>
      <c r="G307" s="215"/>
    </row>
    <row r="308" spans="1:7" x14ac:dyDescent="0.25">
      <c r="A308" s="81"/>
      <c r="B308"/>
      <c r="C308"/>
      <c r="D308"/>
    </row>
    <row r="309" spans="1:7" ht="6.75" customHeight="1" x14ac:dyDescent="0.25">
      <c r="A309" s="134"/>
      <c r="B309" s="133"/>
      <c r="C309" s="133"/>
      <c r="D309" s="133"/>
      <c r="E309" s="133"/>
      <c r="F309" s="133"/>
      <c r="G309" s="133"/>
    </row>
    <row r="310" spans="1:7" ht="30" customHeight="1" x14ac:dyDescent="0.25">
      <c r="A310" s="233" t="s">
        <v>246</v>
      </c>
      <c r="B310" s="233"/>
      <c r="C310" s="233"/>
      <c r="D310" s="233"/>
      <c r="E310" s="233"/>
      <c r="F310" s="233"/>
      <c r="G310" s="233"/>
    </row>
    <row r="312" spans="1:7" ht="5.25" customHeight="1" x14ac:dyDescent="0.25"/>
    <row r="314" spans="1:7" x14ac:dyDescent="0.25">
      <c r="E314" s="237" t="s">
        <v>244</v>
      </c>
      <c r="F314" s="237"/>
      <c r="G314" s="237"/>
    </row>
    <row r="315" spans="1:7" x14ac:dyDescent="0.25">
      <c r="E315" s="237" t="s">
        <v>245</v>
      </c>
      <c r="F315" s="237"/>
      <c r="G315" s="237"/>
    </row>
    <row r="316" spans="1:7" x14ac:dyDescent="0.25">
      <c r="E316" s="133"/>
      <c r="F316" s="133"/>
      <c r="G316" s="133"/>
    </row>
  </sheetData>
  <mergeCells count="71">
    <mergeCell ref="E315:G315"/>
    <mergeCell ref="E314:G314"/>
    <mergeCell ref="A15:F15"/>
    <mergeCell ref="A310:G310"/>
    <mergeCell ref="A25:D25"/>
    <mergeCell ref="A28:D28"/>
    <mergeCell ref="A31:D31"/>
    <mergeCell ref="A300:G300"/>
    <mergeCell ref="A301:G301"/>
    <mergeCell ref="A283:G283"/>
    <mergeCell ref="A285:G285"/>
    <mergeCell ref="A286:G286"/>
    <mergeCell ref="A287:G287"/>
    <mergeCell ref="A289:G289"/>
    <mergeCell ref="A275:G275"/>
    <mergeCell ref="A278:G278"/>
    <mergeCell ref="A280:G280"/>
    <mergeCell ref="A281:G281"/>
    <mergeCell ref="A282:G282"/>
    <mergeCell ref="A277:H277"/>
    <mergeCell ref="A304:G304"/>
    <mergeCell ref="A305:G305"/>
    <mergeCell ref="A307:G307"/>
    <mergeCell ref="A306:G306"/>
    <mergeCell ref="A290:G290"/>
    <mergeCell ref="A291:G291"/>
    <mergeCell ref="A292:G292"/>
    <mergeCell ref="A296:G296"/>
    <mergeCell ref="A297:G297"/>
    <mergeCell ref="A261:G261"/>
    <mergeCell ref="A262:G262"/>
    <mergeCell ref="A263:G263"/>
    <mergeCell ref="A273:G273"/>
    <mergeCell ref="A274:G274"/>
    <mergeCell ref="A260:G260"/>
    <mergeCell ref="A8:G8"/>
    <mergeCell ref="A226:G226"/>
    <mergeCell ref="A227:G227"/>
    <mergeCell ref="A228:G228"/>
    <mergeCell ref="A146:A147"/>
    <mergeCell ref="B146:B147"/>
    <mergeCell ref="F146:F147"/>
    <mergeCell ref="G146:G147"/>
    <mergeCell ref="A10:G10"/>
    <mergeCell ref="A12:G12"/>
    <mergeCell ref="C146:C147"/>
    <mergeCell ref="D146:D147"/>
    <mergeCell ref="A247:A248"/>
    <mergeCell ref="A237:G237"/>
    <mergeCell ref="A240:G240"/>
    <mergeCell ref="A239:G239"/>
    <mergeCell ref="A258:G258"/>
    <mergeCell ref="A259:G259"/>
    <mergeCell ref="A202:G202"/>
    <mergeCell ref="A203:G203"/>
    <mergeCell ref="A205:G205"/>
    <mergeCell ref="D232:D233"/>
    <mergeCell ref="A232:A233"/>
    <mergeCell ref="A229:G229"/>
    <mergeCell ref="A206:G206"/>
    <mergeCell ref="A207:F207"/>
    <mergeCell ref="A208:G208"/>
    <mergeCell ref="A209:G209"/>
    <mergeCell ref="A211:G211"/>
    <mergeCell ref="A34:G34"/>
    <mergeCell ref="A212:G212"/>
    <mergeCell ref="A213:G213"/>
    <mergeCell ref="A216:A217"/>
    <mergeCell ref="E146:E147"/>
    <mergeCell ref="A199:G199"/>
    <mergeCell ref="A200:G200"/>
  </mergeCells>
  <pageMargins left="1" right="1" top="1" bottom="1" header="0.5" footer="0.5"/>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topLeftCell="A19" workbookViewId="0">
      <selection activeCell="L25" sqref="L25"/>
    </sheetView>
  </sheetViews>
  <sheetFormatPr defaultRowHeight="15" x14ac:dyDescent="0.25"/>
  <cols>
    <col min="1" max="1" width="16.140625" customWidth="1"/>
    <col min="2" max="2" width="20" customWidth="1"/>
    <col min="3" max="5" width="13.140625" bestFit="1" customWidth="1"/>
    <col min="6" max="6" width="9.28515625" bestFit="1" customWidth="1"/>
    <col min="7" max="7" width="8.42578125" bestFit="1" customWidth="1"/>
  </cols>
  <sheetData>
    <row r="1" spans="1:7" ht="15.75" thickBot="1" x14ac:dyDescent="0.3">
      <c r="A1" s="6" t="s">
        <v>14</v>
      </c>
    </row>
    <row r="2" spans="1:7" ht="26.25" thickBot="1" x14ac:dyDescent="0.3">
      <c r="A2" s="30" t="s">
        <v>15</v>
      </c>
      <c r="B2" s="7" t="s">
        <v>16</v>
      </c>
      <c r="C2" s="7" t="s">
        <v>17</v>
      </c>
      <c r="D2" s="7" t="s">
        <v>18</v>
      </c>
      <c r="E2" s="7" t="s">
        <v>19</v>
      </c>
      <c r="F2" s="7" t="s">
        <v>20</v>
      </c>
      <c r="G2" s="7" t="s">
        <v>21</v>
      </c>
    </row>
    <row r="3" spans="1:7" ht="15.75" thickBot="1" x14ac:dyDescent="0.3">
      <c r="A3" s="31">
        <v>1</v>
      </c>
      <c r="B3" s="8">
        <v>2</v>
      </c>
      <c r="C3" s="8">
        <v>3</v>
      </c>
      <c r="D3" s="8">
        <v>4</v>
      </c>
      <c r="E3" s="8">
        <v>5</v>
      </c>
      <c r="F3" s="8">
        <v>6</v>
      </c>
      <c r="G3" s="8">
        <v>7</v>
      </c>
    </row>
    <row r="4" spans="1:7" ht="15.75" thickBot="1" x14ac:dyDescent="0.3">
      <c r="A4" s="32">
        <v>6</v>
      </c>
      <c r="B4" s="9" t="s">
        <v>22</v>
      </c>
      <c r="C4" s="10">
        <v>2799288.65</v>
      </c>
      <c r="D4" s="10">
        <v>7579870</v>
      </c>
      <c r="E4" s="10">
        <v>2149705.36</v>
      </c>
      <c r="F4" s="11">
        <v>0.76790000000000003</v>
      </c>
      <c r="G4" s="11">
        <v>0.28360000000000002</v>
      </c>
    </row>
    <row r="5" spans="1:7" ht="15.75" thickBot="1" x14ac:dyDescent="0.3">
      <c r="A5" s="33">
        <v>61</v>
      </c>
      <c r="B5" s="12" t="s">
        <v>23</v>
      </c>
      <c r="C5" s="13">
        <v>1734558.55</v>
      </c>
      <c r="D5" s="13">
        <v>3078000</v>
      </c>
      <c r="E5" s="13">
        <v>1489623.25</v>
      </c>
      <c r="F5" s="14">
        <v>0.85880000000000001</v>
      </c>
      <c r="G5" s="14">
        <v>0.48399999999999999</v>
      </c>
    </row>
    <row r="6" spans="1:7" ht="23.25" thickBot="1" x14ac:dyDescent="0.3">
      <c r="A6" s="31">
        <v>611</v>
      </c>
      <c r="B6" s="15" t="s">
        <v>24</v>
      </c>
      <c r="C6" s="16">
        <v>1631794.28</v>
      </c>
      <c r="D6" s="16">
        <v>2720000</v>
      </c>
      <c r="E6" s="16">
        <v>1439928.98</v>
      </c>
      <c r="F6" s="17">
        <v>0.88239999999999996</v>
      </c>
      <c r="G6" s="17">
        <v>0.52939999999999998</v>
      </c>
    </row>
    <row r="7" spans="1:7" ht="34.5" thickBot="1" x14ac:dyDescent="0.3">
      <c r="A7" s="31">
        <v>6111</v>
      </c>
      <c r="B7" s="15" t="s">
        <v>25</v>
      </c>
      <c r="C7" s="16">
        <v>1631794.28</v>
      </c>
      <c r="D7" s="18"/>
      <c r="E7" s="16">
        <v>1439928.98</v>
      </c>
      <c r="F7" s="17">
        <v>0.88239999999999996</v>
      </c>
      <c r="G7" s="19"/>
    </row>
    <row r="8" spans="1:7" ht="15.75" thickBot="1" x14ac:dyDescent="0.3">
      <c r="A8" s="31">
        <v>613</v>
      </c>
      <c r="B8" s="15" t="s">
        <v>26</v>
      </c>
      <c r="C8" s="16">
        <v>100236.77</v>
      </c>
      <c r="D8" s="16">
        <v>350000</v>
      </c>
      <c r="E8" s="16">
        <v>49694.27</v>
      </c>
      <c r="F8" s="17">
        <v>0.49580000000000002</v>
      </c>
      <c r="G8" s="17">
        <v>0.14199999999999999</v>
      </c>
    </row>
    <row r="9" spans="1:7" ht="23.25" thickBot="1" x14ac:dyDescent="0.3">
      <c r="A9" s="31">
        <v>6134</v>
      </c>
      <c r="B9" s="15" t="s">
        <v>27</v>
      </c>
      <c r="C9" s="16">
        <v>100236.77</v>
      </c>
      <c r="D9" s="18"/>
      <c r="E9" s="16">
        <v>49694.27</v>
      </c>
      <c r="F9" s="17">
        <v>0.49580000000000002</v>
      </c>
      <c r="G9" s="19"/>
    </row>
    <row r="10" spans="1:7" ht="15.75" thickBot="1" x14ac:dyDescent="0.3">
      <c r="A10" s="31">
        <v>614</v>
      </c>
      <c r="B10" s="15" t="s">
        <v>28</v>
      </c>
      <c r="C10" s="16">
        <v>2527.5</v>
      </c>
      <c r="D10" s="16">
        <v>8000</v>
      </c>
      <c r="E10" s="20">
        <v>0</v>
      </c>
      <c r="F10" s="17">
        <v>0</v>
      </c>
      <c r="G10" s="17">
        <v>0</v>
      </c>
    </row>
    <row r="11" spans="1:7" ht="15.75" thickBot="1" x14ac:dyDescent="0.3">
      <c r="A11" s="31">
        <v>6142</v>
      </c>
      <c r="B11" s="15" t="s">
        <v>29</v>
      </c>
      <c r="C11" s="20">
        <v>0</v>
      </c>
      <c r="D11" s="19"/>
      <c r="E11" s="20">
        <v>0</v>
      </c>
      <c r="F11" s="19"/>
      <c r="G11" s="19"/>
    </row>
    <row r="12" spans="1:7" ht="34.5" thickBot="1" x14ac:dyDescent="0.3">
      <c r="A12" s="31">
        <v>6145</v>
      </c>
      <c r="B12" s="15" t="s">
        <v>30</v>
      </c>
      <c r="C12" s="16">
        <v>2527.5</v>
      </c>
      <c r="D12" s="18"/>
      <c r="E12" s="20">
        <v>0</v>
      </c>
      <c r="F12" s="17">
        <v>0</v>
      </c>
      <c r="G12" s="19"/>
    </row>
    <row r="13" spans="1:7" ht="45.75" thickBot="1" x14ac:dyDescent="0.3">
      <c r="A13" s="33">
        <v>63</v>
      </c>
      <c r="B13" s="12" t="s">
        <v>31</v>
      </c>
      <c r="C13" s="13">
        <v>768954.94</v>
      </c>
      <c r="D13" s="13">
        <v>3080470</v>
      </c>
      <c r="E13" s="13">
        <v>416342.36</v>
      </c>
      <c r="F13" s="14">
        <v>0.54139999999999999</v>
      </c>
      <c r="G13" s="14">
        <v>0.13519999999999999</v>
      </c>
    </row>
    <row r="14" spans="1:7" ht="15.75" thickBot="1" x14ac:dyDescent="0.3">
      <c r="A14" s="31">
        <v>633</v>
      </c>
      <c r="B14" s="15" t="s">
        <v>32</v>
      </c>
      <c r="C14" s="16">
        <v>95400</v>
      </c>
      <c r="D14" s="16">
        <v>140000</v>
      </c>
      <c r="E14" s="16">
        <v>92629.18</v>
      </c>
      <c r="F14" s="17">
        <v>0.97099999999999997</v>
      </c>
      <c r="G14" s="17">
        <v>0.66159999999999997</v>
      </c>
    </row>
    <row r="15" spans="1:7" ht="23.25" thickBot="1" x14ac:dyDescent="0.3">
      <c r="A15" s="31">
        <v>6331</v>
      </c>
      <c r="B15" s="15" t="s">
        <v>33</v>
      </c>
      <c r="C15" s="16">
        <v>4400</v>
      </c>
      <c r="D15" s="18"/>
      <c r="E15" s="16">
        <v>76629.179999999993</v>
      </c>
      <c r="F15" s="17">
        <v>17.415700000000001</v>
      </c>
      <c r="G15" s="19"/>
    </row>
    <row r="16" spans="1:7" ht="23.25" thickBot="1" x14ac:dyDescent="0.3">
      <c r="A16" s="31">
        <v>6332</v>
      </c>
      <c r="B16" s="15" t="s">
        <v>34</v>
      </c>
      <c r="C16" s="16">
        <v>91000</v>
      </c>
      <c r="D16" s="18"/>
      <c r="E16" s="16">
        <v>16000</v>
      </c>
      <c r="F16" s="17">
        <v>0.17580000000000001</v>
      </c>
      <c r="G16" s="19"/>
    </row>
    <row r="17" spans="1:7" ht="34.5" thickBot="1" x14ac:dyDescent="0.3">
      <c r="A17" s="31">
        <v>634</v>
      </c>
      <c r="B17" s="15" t="s">
        <v>35</v>
      </c>
      <c r="C17" s="16">
        <v>263766.68</v>
      </c>
      <c r="D17" s="16">
        <v>630120</v>
      </c>
      <c r="E17" s="20">
        <v>0</v>
      </c>
      <c r="F17" s="17">
        <v>0</v>
      </c>
      <c r="G17" s="17">
        <v>0</v>
      </c>
    </row>
    <row r="18" spans="1:7" ht="34.5" thickBot="1" x14ac:dyDescent="0.3">
      <c r="A18" s="31">
        <v>6341</v>
      </c>
      <c r="B18" s="15" t="s">
        <v>36</v>
      </c>
      <c r="C18" s="16">
        <v>263766.68</v>
      </c>
      <c r="D18" s="18"/>
      <c r="E18" s="20">
        <v>0</v>
      </c>
      <c r="F18" s="17">
        <v>0</v>
      </c>
      <c r="G18" s="19"/>
    </row>
    <row r="19" spans="1:7" ht="34.5" thickBot="1" x14ac:dyDescent="0.3">
      <c r="A19" s="31">
        <v>6342</v>
      </c>
      <c r="B19" s="15" t="s">
        <v>37</v>
      </c>
      <c r="C19" s="20">
        <v>0</v>
      </c>
      <c r="D19" s="19"/>
      <c r="E19" s="20">
        <v>0</v>
      </c>
      <c r="F19" s="19"/>
      <c r="G19" s="19"/>
    </row>
    <row r="20" spans="1:7" ht="23.25" thickBot="1" x14ac:dyDescent="0.3">
      <c r="A20" s="31">
        <v>638</v>
      </c>
      <c r="B20" s="15" t="s">
        <v>38</v>
      </c>
      <c r="C20" s="16">
        <v>409788.26</v>
      </c>
      <c r="D20" s="16">
        <v>2310350</v>
      </c>
      <c r="E20" s="16">
        <v>323713.18</v>
      </c>
      <c r="F20" s="17">
        <v>0.79</v>
      </c>
      <c r="G20" s="17">
        <v>0.1401</v>
      </c>
    </row>
    <row r="21" spans="1:7" ht="34.5" thickBot="1" x14ac:dyDescent="0.3">
      <c r="A21" s="31">
        <v>6381</v>
      </c>
      <c r="B21" s="15" t="s">
        <v>39</v>
      </c>
      <c r="C21" s="16">
        <v>409788.26</v>
      </c>
      <c r="D21" s="18"/>
      <c r="E21" s="16">
        <v>212188.18</v>
      </c>
      <c r="F21" s="17">
        <v>0.51780000000000004</v>
      </c>
      <c r="G21" s="19"/>
    </row>
    <row r="22" spans="1:7" ht="34.5" thickBot="1" x14ac:dyDescent="0.3">
      <c r="A22" s="31">
        <v>6382</v>
      </c>
      <c r="B22" s="15" t="s">
        <v>40</v>
      </c>
      <c r="C22" s="20">
        <v>0</v>
      </c>
      <c r="D22" s="19"/>
      <c r="E22" s="16">
        <v>111525</v>
      </c>
      <c r="F22" s="19"/>
      <c r="G22" s="19"/>
    </row>
    <row r="23" spans="1:7" ht="15.75" thickBot="1" x14ac:dyDescent="0.3">
      <c r="A23" s="33">
        <v>64</v>
      </c>
      <c r="B23" s="12" t="s">
        <v>41</v>
      </c>
      <c r="C23" s="13">
        <v>141278.01</v>
      </c>
      <c r="D23" s="13">
        <v>975100</v>
      </c>
      <c r="E23" s="13">
        <v>77911.149999999994</v>
      </c>
      <c r="F23" s="14">
        <v>0.55149999999999999</v>
      </c>
      <c r="G23" s="14">
        <v>7.9899999999999999E-2</v>
      </c>
    </row>
    <row r="24" spans="1:7" ht="23.25" thickBot="1" x14ac:dyDescent="0.3">
      <c r="A24" s="31">
        <v>641</v>
      </c>
      <c r="B24" s="15" t="s">
        <v>42</v>
      </c>
      <c r="C24" s="20">
        <v>379.36</v>
      </c>
      <c r="D24" s="16">
        <v>4000</v>
      </c>
      <c r="E24" s="20">
        <v>172.66</v>
      </c>
      <c r="F24" s="17">
        <v>0.4551</v>
      </c>
      <c r="G24" s="17">
        <v>4.3200000000000002E-2</v>
      </c>
    </row>
    <row r="25" spans="1:7" ht="34.5" thickBot="1" x14ac:dyDescent="0.3">
      <c r="A25" s="31">
        <v>6413</v>
      </c>
      <c r="B25" s="15" t="s">
        <v>43</v>
      </c>
      <c r="C25" s="20">
        <v>198.04</v>
      </c>
      <c r="D25" s="18"/>
      <c r="E25" s="20">
        <v>172.66</v>
      </c>
      <c r="F25" s="17">
        <v>0.87180000000000002</v>
      </c>
      <c r="G25" s="19"/>
    </row>
    <row r="26" spans="1:7" ht="23.25" thickBot="1" x14ac:dyDescent="0.3">
      <c r="A26" s="31">
        <v>6414</v>
      </c>
      <c r="B26" s="15" t="s">
        <v>44</v>
      </c>
      <c r="C26" s="20">
        <v>181.32</v>
      </c>
      <c r="D26" s="18"/>
      <c r="E26" s="20">
        <v>0</v>
      </c>
      <c r="F26" s="17">
        <v>0</v>
      </c>
      <c r="G26" s="19"/>
    </row>
    <row r="27" spans="1:7" ht="23.25" thickBot="1" x14ac:dyDescent="0.3">
      <c r="A27" s="31">
        <v>642</v>
      </c>
      <c r="B27" s="15" t="s">
        <v>45</v>
      </c>
      <c r="C27" s="16">
        <v>140898.65</v>
      </c>
      <c r="D27" s="16">
        <v>971100</v>
      </c>
      <c r="E27" s="16">
        <v>77738.490000000005</v>
      </c>
      <c r="F27" s="17">
        <v>0.55169999999999997</v>
      </c>
      <c r="G27" s="17">
        <v>8.0100000000000005E-2</v>
      </c>
    </row>
    <row r="28" spans="1:7" ht="15.75" thickBot="1" x14ac:dyDescent="0.3">
      <c r="A28" s="31">
        <v>6421</v>
      </c>
      <c r="B28" s="15" t="s">
        <v>46</v>
      </c>
      <c r="C28" s="16">
        <v>10511.6</v>
      </c>
      <c r="D28" s="18"/>
      <c r="E28" s="16">
        <v>10657.39</v>
      </c>
      <c r="F28" s="17">
        <v>1.0139</v>
      </c>
      <c r="G28" s="19"/>
    </row>
    <row r="29" spans="1:7" ht="23.25" thickBot="1" x14ac:dyDescent="0.3">
      <c r="A29" s="31">
        <v>6422</v>
      </c>
      <c r="B29" s="15" t="s">
        <v>47</v>
      </c>
      <c r="C29" s="16">
        <v>127847.74</v>
      </c>
      <c r="D29" s="18"/>
      <c r="E29" s="16">
        <v>67081.100000000006</v>
      </c>
      <c r="F29" s="17">
        <v>0.52470000000000006</v>
      </c>
      <c r="G29" s="19"/>
    </row>
    <row r="30" spans="1:7" ht="23.25" thickBot="1" x14ac:dyDescent="0.3">
      <c r="A30" s="31">
        <v>6423</v>
      </c>
      <c r="B30" s="15" t="s">
        <v>48</v>
      </c>
      <c r="C30" s="20">
        <v>0</v>
      </c>
      <c r="D30" s="19"/>
      <c r="E30" s="20">
        <v>0</v>
      </c>
      <c r="F30" s="19"/>
      <c r="G30" s="19"/>
    </row>
    <row r="31" spans="1:7" ht="26.25" thickBot="1" x14ac:dyDescent="0.3">
      <c r="A31" s="34" t="s">
        <v>15</v>
      </c>
      <c r="B31" s="21" t="s">
        <v>16</v>
      </c>
      <c r="C31" s="21" t="s">
        <v>17</v>
      </c>
      <c r="D31" s="21" t="s">
        <v>18</v>
      </c>
      <c r="E31" s="21" t="s">
        <v>19</v>
      </c>
      <c r="F31" s="21" t="s">
        <v>20</v>
      </c>
      <c r="G31" s="21" t="s">
        <v>21</v>
      </c>
    </row>
    <row r="32" spans="1:7" ht="15.75" thickBot="1" x14ac:dyDescent="0.3">
      <c r="A32" s="31">
        <v>1</v>
      </c>
      <c r="B32" s="8">
        <v>2</v>
      </c>
      <c r="C32" s="8">
        <v>3</v>
      </c>
      <c r="D32" s="8">
        <v>4</v>
      </c>
      <c r="E32" s="8">
        <v>5</v>
      </c>
      <c r="F32" s="8">
        <v>6</v>
      </c>
      <c r="G32" s="8">
        <v>7</v>
      </c>
    </row>
    <row r="33" spans="1:7" ht="23.25" thickBot="1" x14ac:dyDescent="0.3">
      <c r="A33" s="31">
        <v>6429</v>
      </c>
      <c r="B33" s="15" t="s">
        <v>48</v>
      </c>
      <c r="C33" s="16">
        <v>2539.31</v>
      </c>
      <c r="D33" s="18"/>
      <c r="E33" s="20">
        <v>0</v>
      </c>
      <c r="F33" s="17">
        <v>0</v>
      </c>
      <c r="G33" s="19"/>
    </row>
    <row r="34" spans="1:7" ht="45.75" thickBot="1" x14ac:dyDescent="0.3">
      <c r="A34" s="33">
        <v>65</v>
      </c>
      <c r="B34" s="12" t="s">
        <v>49</v>
      </c>
      <c r="C34" s="13">
        <v>152818.74</v>
      </c>
      <c r="D34" s="13">
        <v>254800</v>
      </c>
      <c r="E34" s="13">
        <v>164150.1</v>
      </c>
      <c r="F34" s="14">
        <v>1.0741000000000001</v>
      </c>
      <c r="G34" s="14">
        <v>0.64419999999999999</v>
      </c>
    </row>
    <row r="35" spans="1:7" ht="23.25" thickBot="1" x14ac:dyDescent="0.3">
      <c r="A35" s="31">
        <v>651</v>
      </c>
      <c r="B35" s="15" t="s">
        <v>50</v>
      </c>
      <c r="C35" s="16">
        <v>38495.620000000003</v>
      </c>
      <c r="D35" s="16">
        <v>58800</v>
      </c>
      <c r="E35" s="16">
        <v>34763.760000000002</v>
      </c>
      <c r="F35" s="17">
        <v>0.90310000000000001</v>
      </c>
      <c r="G35" s="17">
        <v>0.59119999999999995</v>
      </c>
    </row>
    <row r="36" spans="1:7" ht="34.5" thickBot="1" x14ac:dyDescent="0.3">
      <c r="A36" s="31">
        <v>6512</v>
      </c>
      <c r="B36" s="15" t="s">
        <v>51</v>
      </c>
      <c r="C36" s="16">
        <v>38460</v>
      </c>
      <c r="D36" s="18"/>
      <c r="E36" s="16">
        <v>34711.599999999999</v>
      </c>
      <c r="F36" s="17">
        <v>0.90249999999999997</v>
      </c>
      <c r="G36" s="19"/>
    </row>
    <row r="37" spans="1:7" ht="23.25" thickBot="1" x14ac:dyDescent="0.3">
      <c r="A37" s="31">
        <v>6513</v>
      </c>
      <c r="B37" s="15" t="s">
        <v>52</v>
      </c>
      <c r="C37" s="20">
        <v>35.619999999999997</v>
      </c>
      <c r="D37" s="18"/>
      <c r="E37" s="20">
        <v>52.16</v>
      </c>
      <c r="F37" s="17">
        <v>1.4642999999999999</v>
      </c>
      <c r="G37" s="19"/>
    </row>
    <row r="38" spans="1:7" ht="23.25" thickBot="1" x14ac:dyDescent="0.3">
      <c r="A38" s="31">
        <v>652</v>
      </c>
      <c r="B38" s="15" t="s">
        <v>53</v>
      </c>
      <c r="C38" s="16">
        <v>30507.54</v>
      </c>
      <c r="D38" s="16">
        <v>38000</v>
      </c>
      <c r="E38" s="16">
        <v>43657.05</v>
      </c>
      <c r="F38" s="17">
        <v>1.431</v>
      </c>
      <c r="G38" s="17">
        <v>1.1489</v>
      </c>
    </row>
    <row r="39" spans="1:7" ht="15.75" thickBot="1" x14ac:dyDescent="0.3">
      <c r="A39" s="31">
        <v>6522</v>
      </c>
      <c r="B39" s="15" t="s">
        <v>54</v>
      </c>
      <c r="C39" s="20">
        <v>4.76</v>
      </c>
      <c r="D39" s="18"/>
      <c r="E39" s="20">
        <v>90.89</v>
      </c>
      <c r="F39" s="17">
        <v>19.0945</v>
      </c>
      <c r="G39" s="19"/>
    </row>
    <row r="40" spans="1:7" ht="15.75" thickBot="1" x14ac:dyDescent="0.3">
      <c r="A40" s="31">
        <v>6524</v>
      </c>
      <c r="B40" s="15" t="s">
        <v>55</v>
      </c>
      <c r="C40" s="16">
        <v>11065.78</v>
      </c>
      <c r="D40" s="18"/>
      <c r="E40" s="16">
        <v>43145.45</v>
      </c>
      <c r="F40" s="17">
        <v>3.899</v>
      </c>
      <c r="G40" s="19"/>
    </row>
    <row r="41" spans="1:7" ht="23.25" thickBot="1" x14ac:dyDescent="0.3">
      <c r="A41" s="31">
        <v>6526</v>
      </c>
      <c r="B41" s="15" t="s">
        <v>56</v>
      </c>
      <c r="C41" s="16">
        <v>19437</v>
      </c>
      <c r="D41" s="18"/>
      <c r="E41" s="20">
        <v>420.71</v>
      </c>
      <c r="F41" s="17">
        <v>2.1600000000000001E-2</v>
      </c>
      <c r="G41" s="19"/>
    </row>
    <row r="42" spans="1:7" ht="23.25" thickBot="1" x14ac:dyDescent="0.3">
      <c r="A42" s="31">
        <v>653</v>
      </c>
      <c r="B42" s="15" t="s">
        <v>57</v>
      </c>
      <c r="C42" s="16">
        <v>83815.58</v>
      </c>
      <c r="D42" s="16">
        <v>158000</v>
      </c>
      <c r="E42" s="16">
        <v>85729.29</v>
      </c>
      <c r="F42" s="17">
        <v>1.0227999999999999</v>
      </c>
      <c r="G42" s="17">
        <v>0.54259999999999997</v>
      </c>
    </row>
    <row r="43" spans="1:7" ht="15.75" thickBot="1" x14ac:dyDescent="0.3">
      <c r="A43" s="31">
        <v>6531</v>
      </c>
      <c r="B43" s="15" t="s">
        <v>58</v>
      </c>
      <c r="C43" s="20">
        <v>883.23</v>
      </c>
      <c r="D43" s="18"/>
      <c r="E43" s="20">
        <v>0</v>
      </c>
      <c r="F43" s="17">
        <v>0</v>
      </c>
      <c r="G43" s="19"/>
    </row>
    <row r="44" spans="1:7" ht="15.75" thickBot="1" x14ac:dyDescent="0.3">
      <c r="A44" s="31">
        <v>6532</v>
      </c>
      <c r="B44" s="15" t="s">
        <v>59</v>
      </c>
      <c r="C44" s="16">
        <v>82932.350000000006</v>
      </c>
      <c r="D44" s="18"/>
      <c r="E44" s="16">
        <v>85729.29</v>
      </c>
      <c r="F44" s="17">
        <v>1.0337000000000001</v>
      </c>
      <c r="G44" s="19"/>
    </row>
    <row r="45" spans="1:7" ht="15.75" thickBot="1" x14ac:dyDescent="0.3">
      <c r="A45" s="33">
        <v>66</v>
      </c>
      <c r="B45" s="12" t="s">
        <v>60</v>
      </c>
      <c r="C45" s="22">
        <v>0</v>
      </c>
      <c r="D45" s="13">
        <v>186500</v>
      </c>
      <c r="E45" s="22">
        <v>0</v>
      </c>
      <c r="F45" s="14">
        <v>0</v>
      </c>
      <c r="G45" s="23"/>
    </row>
    <row r="46" spans="1:7" ht="34.5" thickBot="1" x14ac:dyDescent="0.3">
      <c r="A46" s="31">
        <v>663</v>
      </c>
      <c r="B46" s="15" t="s">
        <v>61</v>
      </c>
      <c r="C46" s="20">
        <v>0</v>
      </c>
      <c r="D46" s="16">
        <v>186500</v>
      </c>
      <c r="E46" s="20">
        <v>0</v>
      </c>
      <c r="F46" s="17">
        <v>0</v>
      </c>
      <c r="G46" s="19"/>
    </row>
    <row r="47" spans="1:7" ht="15.75" thickBot="1" x14ac:dyDescent="0.3">
      <c r="A47" s="31">
        <v>6632</v>
      </c>
      <c r="B47" s="15" t="s">
        <v>62</v>
      </c>
      <c r="C47" s="20">
        <v>0</v>
      </c>
      <c r="D47" s="20">
        <v>0</v>
      </c>
      <c r="E47" s="19"/>
      <c r="F47" s="19"/>
      <c r="G47" s="19"/>
    </row>
    <row r="48" spans="1:7" ht="15.75" thickBot="1" x14ac:dyDescent="0.3">
      <c r="A48" s="33">
        <v>68</v>
      </c>
      <c r="B48" s="12" t="s">
        <v>60</v>
      </c>
      <c r="C48" s="13">
        <v>1678.41</v>
      </c>
      <c r="D48" s="13">
        <v>5000</v>
      </c>
      <c r="E48" s="13">
        <v>1678.5</v>
      </c>
      <c r="F48" s="14">
        <v>1.0001</v>
      </c>
      <c r="G48" s="14">
        <v>0.3357</v>
      </c>
    </row>
    <row r="49" spans="1:7" ht="15.75" thickBot="1" x14ac:dyDescent="0.3">
      <c r="A49" s="31">
        <v>683</v>
      </c>
      <c r="B49" s="15" t="s">
        <v>60</v>
      </c>
      <c r="C49" s="16">
        <v>1678.41</v>
      </c>
      <c r="D49" s="16">
        <v>5000</v>
      </c>
      <c r="E49" s="16">
        <v>1678.5</v>
      </c>
      <c r="F49" s="17">
        <v>1.0001</v>
      </c>
      <c r="G49" s="17">
        <v>0.3357</v>
      </c>
    </row>
    <row r="50" spans="1:7" ht="15.75" thickBot="1" x14ac:dyDescent="0.3">
      <c r="A50" s="31">
        <v>6831</v>
      </c>
      <c r="B50" s="15" t="s">
        <v>60</v>
      </c>
      <c r="C50" s="16">
        <v>1678.41</v>
      </c>
      <c r="D50" s="18"/>
      <c r="E50" s="16">
        <v>1678.5</v>
      </c>
      <c r="F50" s="17">
        <v>1.0001</v>
      </c>
      <c r="G50" s="19"/>
    </row>
    <row r="51" spans="1:7" ht="26.25" thickBot="1" x14ac:dyDescent="0.3">
      <c r="A51" s="32">
        <v>7</v>
      </c>
      <c r="B51" s="9" t="s">
        <v>63</v>
      </c>
      <c r="C51" s="10">
        <v>39460.68</v>
      </c>
      <c r="D51" s="10">
        <v>148800</v>
      </c>
      <c r="E51" s="10">
        <v>42742.39</v>
      </c>
      <c r="F51" s="24">
        <v>1.0831999999999999</v>
      </c>
      <c r="G51" s="11">
        <v>0.28720000000000001</v>
      </c>
    </row>
    <row r="52" spans="1:7" ht="34.5" thickBot="1" x14ac:dyDescent="0.3">
      <c r="A52" s="33">
        <v>71</v>
      </c>
      <c r="B52" s="12" t="s">
        <v>64</v>
      </c>
      <c r="C52" s="13">
        <v>39460.68</v>
      </c>
      <c r="D52" s="13">
        <v>148800</v>
      </c>
      <c r="E52" s="13">
        <v>42742.39</v>
      </c>
      <c r="F52" s="25">
        <v>1.0831999999999999</v>
      </c>
      <c r="G52" s="14">
        <v>0.28720000000000001</v>
      </c>
    </row>
    <row r="53" spans="1:7" ht="34.5" thickBot="1" x14ac:dyDescent="0.3">
      <c r="A53" s="31">
        <v>711</v>
      </c>
      <c r="B53" s="15" t="s">
        <v>65</v>
      </c>
      <c r="C53" s="16">
        <v>39460.68</v>
      </c>
      <c r="D53" s="16">
        <v>148800</v>
      </c>
      <c r="E53" s="16">
        <v>42742.39</v>
      </c>
      <c r="F53" s="17">
        <v>1.0831999999999999</v>
      </c>
      <c r="G53" s="17">
        <v>0.28720000000000001</v>
      </c>
    </row>
    <row r="54" spans="1:7" ht="15.75" thickBot="1" x14ac:dyDescent="0.3">
      <c r="A54" s="31">
        <v>7111</v>
      </c>
      <c r="B54" s="15" t="s">
        <v>66</v>
      </c>
      <c r="C54" s="16">
        <v>39460.68</v>
      </c>
      <c r="D54" s="18"/>
      <c r="E54" s="16">
        <v>42742.39</v>
      </c>
      <c r="F54" s="17">
        <v>1.0831999999999999</v>
      </c>
      <c r="G54" s="19"/>
    </row>
    <row r="55" spans="1:7" ht="16.5" thickBot="1" x14ac:dyDescent="0.3">
      <c r="A55" s="26"/>
      <c r="B55" s="27" t="s">
        <v>67</v>
      </c>
      <c r="C55" s="28">
        <v>2838749.33</v>
      </c>
      <c r="D55" s="28">
        <v>7728670</v>
      </c>
      <c r="E55" s="28">
        <v>2192447.75</v>
      </c>
      <c r="F55" s="29">
        <v>0.77229999999999999</v>
      </c>
      <c r="G55" s="29">
        <v>0.28370000000000001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6</vt:i4>
      </vt:variant>
    </vt:vector>
  </HeadingPairs>
  <TitlesOfParts>
    <vt:vector size="8" baseType="lpstr">
      <vt:lpstr>List1</vt:lpstr>
      <vt:lpstr>List2</vt:lpstr>
      <vt:lpstr>List1!_Hlk32306578</vt:lpstr>
      <vt:lpstr>List1!_Hlk54090888</vt:lpstr>
      <vt:lpstr>List1!_Hlk54263646</vt:lpstr>
      <vt:lpstr>List1!_Hlk54265141</vt:lpstr>
      <vt:lpstr>List1!_Hlk54265262</vt:lpstr>
      <vt:lpstr>List1!_Hlk54265366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Ivo</cp:lastModifiedBy>
  <cp:lastPrinted>2025-10-27T10:36:36Z</cp:lastPrinted>
  <dcterms:created xsi:type="dcterms:W3CDTF">2015-06-05T18:19:34Z</dcterms:created>
  <dcterms:modified xsi:type="dcterms:W3CDTF">2025-10-27T10:36:54Z</dcterms:modified>
</cp:coreProperties>
</file>