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Ivo\Desktop\RAZNO\SJEDNICE\2026\11. sjednica OVOB 15.07.2026\"/>
    </mc:Choice>
  </mc:AlternateContent>
  <xr:revisionPtr revIDLastSave="0" documentId="13_ncr:1_{9F1E1A0F-6488-4C32-B5D3-F016CDA19D24}" xr6:coauthVersionLast="47" xr6:coauthVersionMax="47" xr10:uidLastSave="{00000000-0000-0000-0000-000000000000}"/>
  <bookViews>
    <workbookView xWindow="3120" yWindow="3120" windowWidth="21600" windowHeight="11295" xr2:uid="{00000000-000D-0000-FFFF-FFFF00000000}"/>
  </bookViews>
  <sheets>
    <sheet name="List1" sheetId="1" r:id="rId1"/>
    <sheet name="List2" sheetId="3" r:id="rId2"/>
  </sheets>
  <definedNames>
    <definedName name="_Hlk32306578" localSheetId="0">List1!$A$298</definedName>
    <definedName name="_Hlk54090888" localSheetId="0">List1!$A$203</definedName>
    <definedName name="_Hlk54263646" localSheetId="0">List1!$A$209</definedName>
    <definedName name="_Hlk54265141" localSheetId="0">List1!$C$253</definedName>
    <definedName name="_Hlk54265262" localSheetId="0">List1!$C$256</definedName>
    <definedName name="_Hlk54265366" localSheetId="0">List1!$C$258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5" i="1" l="1"/>
  <c r="C115" i="1"/>
  <c r="C113" i="1"/>
  <c r="C110" i="1"/>
  <c r="E99" i="1"/>
  <c r="C99" i="1"/>
  <c r="D99" i="1"/>
  <c r="G101" i="1"/>
  <c r="E89" i="1"/>
  <c r="D89" i="1"/>
  <c r="C89" i="1"/>
  <c r="E87" i="1"/>
  <c r="D87" i="1"/>
  <c r="C87" i="1"/>
  <c r="G90" i="1"/>
  <c r="D86" i="1" l="1"/>
  <c r="E86" i="1"/>
  <c r="G89" i="1"/>
  <c r="C86" i="1"/>
  <c r="C109" i="1"/>
  <c r="C45" i="1" l="1"/>
  <c r="C40" i="1"/>
  <c r="C60" i="1"/>
  <c r="E74" i="1" l="1"/>
  <c r="G86" i="1" l="1"/>
  <c r="G41" i="1"/>
  <c r="F57" i="1"/>
  <c r="F56" i="1"/>
  <c r="F49" i="1"/>
  <c r="F47" i="1"/>
  <c r="F46" i="1"/>
  <c r="F189" i="1"/>
  <c r="G186" i="1"/>
  <c r="G183" i="1"/>
  <c r="F184" i="1"/>
  <c r="F183" i="1"/>
  <c r="G180" i="1"/>
  <c r="G179" i="1"/>
  <c r="G178" i="1"/>
  <c r="F180" i="1"/>
  <c r="F179" i="1"/>
  <c r="F178" i="1"/>
  <c r="F177" i="1"/>
  <c r="G170" i="1"/>
  <c r="F170" i="1"/>
  <c r="G168" i="1"/>
  <c r="F165" i="1"/>
  <c r="G158" i="1"/>
  <c r="F155" i="1"/>
  <c r="D149" i="1"/>
  <c r="E149" i="1"/>
  <c r="E148" i="1" s="1"/>
  <c r="G152" i="1"/>
  <c r="G144" i="1"/>
  <c r="G143" i="1"/>
  <c r="G142" i="1"/>
  <c r="G141" i="1"/>
  <c r="G140" i="1"/>
  <c r="F144" i="1"/>
  <c r="F142" i="1"/>
  <c r="F122" i="1"/>
  <c r="G85" i="1"/>
  <c r="F85" i="1"/>
  <c r="G84" i="1"/>
  <c r="F72" i="1"/>
  <c r="G54" i="1"/>
  <c r="G47" i="1"/>
  <c r="G46" i="1"/>
  <c r="E185" i="1"/>
  <c r="C185" i="1"/>
  <c r="D185" i="1"/>
  <c r="G149" i="1" l="1"/>
  <c r="G185" i="1"/>
  <c r="C276" i="1" l="1"/>
  <c r="B276" i="1"/>
  <c r="C238" i="1"/>
  <c r="B238" i="1"/>
  <c r="C226" i="1"/>
  <c r="B226" i="1"/>
  <c r="F182" i="1"/>
  <c r="E95" i="1"/>
  <c r="E94" i="1" s="1"/>
  <c r="D95" i="1"/>
  <c r="D94" i="1" s="1"/>
  <c r="C95" i="1"/>
  <c r="C94" i="1" s="1"/>
  <c r="C92" i="1"/>
  <c r="D78" i="1"/>
  <c r="D83" i="1"/>
  <c r="E91" i="1"/>
  <c r="D221" i="1"/>
  <c r="F19" i="1"/>
  <c r="F20" i="1"/>
  <c r="F22" i="1"/>
  <c r="F23" i="1"/>
  <c r="E19" i="1"/>
  <c r="E20" i="1"/>
  <c r="E22" i="1"/>
  <c r="E23" i="1"/>
  <c r="E40" i="1"/>
  <c r="F41" i="1"/>
  <c r="E45" i="1"/>
  <c r="E48" i="1"/>
  <c r="E52" i="1"/>
  <c r="E55" i="1"/>
  <c r="E58" i="1"/>
  <c r="F59" i="1"/>
  <c r="E60" i="1"/>
  <c r="E62" i="1"/>
  <c r="F63" i="1"/>
  <c r="E65" i="1"/>
  <c r="F66" i="1"/>
  <c r="F67" i="1"/>
  <c r="E68" i="1"/>
  <c r="F69" i="1"/>
  <c r="F70" i="1"/>
  <c r="F75" i="1"/>
  <c r="F77" i="1"/>
  <c r="E78" i="1"/>
  <c r="F79" i="1"/>
  <c r="F81" i="1"/>
  <c r="E83" i="1"/>
  <c r="E98" i="1"/>
  <c r="F100" i="1"/>
  <c r="E110" i="1"/>
  <c r="F111" i="1"/>
  <c r="F112" i="1"/>
  <c r="E113" i="1"/>
  <c r="F114" i="1"/>
  <c r="E115" i="1"/>
  <c r="F116" i="1"/>
  <c r="E118" i="1"/>
  <c r="F119" i="1"/>
  <c r="F120" i="1"/>
  <c r="F121" i="1"/>
  <c r="E123" i="1"/>
  <c r="F124" i="1"/>
  <c r="F125" i="1"/>
  <c r="F126" i="1"/>
  <c r="F127" i="1"/>
  <c r="E128" i="1"/>
  <c r="F129" i="1"/>
  <c r="F130" i="1"/>
  <c r="F131" i="1"/>
  <c r="F132" i="1"/>
  <c r="F133" i="1"/>
  <c r="F134" i="1"/>
  <c r="F135" i="1"/>
  <c r="F136" i="1"/>
  <c r="E137" i="1"/>
  <c r="F138" i="1"/>
  <c r="F139" i="1"/>
  <c r="F140" i="1"/>
  <c r="F141" i="1"/>
  <c r="E146" i="1"/>
  <c r="E145" i="1" s="1"/>
  <c r="F147" i="1"/>
  <c r="E154" i="1"/>
  <c r="E157" i="1"/>
  <c r="F158" i="1"/>
  <c r="E160" i="1"/>
  <c r="E159" i="1" s="1"/>
  <c r="F161" i="1"/>
  <c r="F162" i="1"/>
  <c r="E164" i="1"/>
  <c r="E167" i="1"/>
  <c r="E169" i="1"/>
  <c r="E173" i="1"/>
  <c r="E176" i="1"/>
  <c r="E181" i="1"/>
  <c r="E187" i="1"/>
  <c r="E191" i="1"/>
  <c r="D74" i="1"/>
  <c r="D92" i="1"/>
  <c r="D68" i="1"/>
  <c r="D65" i="1"/>
  <c r="D62" i="1"/>
  <c r="D60" i="1"/>
  <c r="D58" i="1"/>
  <c r="D55" i="1"/>
  <c r="D52" i="1"/>
  <c r="D48" i="1"/>
  <c r="D45" i="1"/>
  <c r="D40" i="1"/>
  <c r="G61" i="1"/>
  <c r="D128" i="1"/>
  <c r="E73" i="1" l="1"/>
  <c r="E172" i="1"/>
  <c r="E109" i="1"/>
  <c r="C91" i="1"/>
  <c r="E190" i="1"/>
  <c r="G40" i="1"/>
  <c r="E175" i="1"/>
  <c r="E163" i="1"/>
  <c r="E153" i="1"/>
  <c r="E64" i="1"/>
  <c r="E39" i="1"/>
  <c r="D51" i="1"/>
  <c r="E51" i="1"/>
  <c r="E117" i="1"/>
  <c r="E97" i="1"/>
  <c r="G60" i="1"/>
  <c r="E38" i="1" l="1"/>
  <c r="E102" i="1" s="1"/>
  <c r="E171" i="1"/>
  <c r="D187" i="1" l="1"/>
  <c r="C187" i="1"/>
  <c r="F187" i="1" s="1"/>
  <c r="B18" i="1"/>
  <c r="C157" i="1" l="1"/>
  <c r="F157" i="1" s="1"/>
  <c r="F40" i="1"/>
  <c r="D238" i="1"/>
  <c r="D154" i="1" l="1"/>
  <c r="G154" i="1" s="1"/>
  <c r="C154" i="1"/>
  <c r="F154" i="1" s="1"/>
  <c r="D176" i="1"/>
  <c r="G176" i="1" s="1"/>
  <c r="C176" i="1"/>
  <c r="F176" i="1" s="1"/>
  <c r="D169" i="1"/>
  <c r="G169" i="1" s="1"/>
  <c r="C169" i="1"/>
  <c r="F169" i="1" s="1"/>
  <c r="D167" i="1"/>
  <c r="D110" i="1"/>
  <c r="D157" i="1"/>
  <c r="G157" i="1" s="1"/>
  <c r="D153" i="1" l="1"/>
  <c r="G153" i="1" s="1"/>
  <c r="C118" i="1"/>
  <c r="F118" i="1" s="1"/>
  <c r="C191" i="1"/>
  <c r="C181" i="1"/>
  <c r="F181" i="1" s="1"/>
  <c r="C173" i="1"/>
  <c r="C167" i="1"/>
  <c r="C160" i="1"/>
  <c r="C153" i="1"/>
  <c r="F153" i="1" s="1"/>
  <c r="C149" i="1"/>
  <c r="C146" i="1"/>
  <c r="C137" i="1"/>
  <c r="F137" i="1" s="1"/>
  <c r="C128" i="1"/>
  <c r="F128" i="1" s="1"/>
  <c r="C123" i="1"/>
  <c r="F123" i="1" s="1"/>
  <c r="F115" i="1"/>
  <c r="F113" i="1"/>
  <c r="F110" i="1"/>
  <c r="C164" i="1" l="1"/>
  <c r="C163" i="1" s="1"/>
  <c r="F163" i="1" s="1"/>
  <c r="C190" i="1"/>
  <c r="C172" i="1"/>
  <c r="C148" i="1"/>
  <c r="C175" i="1"/>
  <c r="C145" i="1"/>
  <c r="F145" i="1" s="1"/>
  <c r="F146" i="1"/>
  <c r="C159" i="1"/>
  <c r="F159" i="1" s="1"/>
  <c r="F160" i="1"/>
  <c r="C117" i="1"/>
  <c r="F117" i="1" s="1"/>
  <c r="F164" i="1" l="1"/>
  <c r="C171" i="1"/>
  <c r="F171" i="1" s="1"/>
  <c r="F175" i="1"/>
  <c r="C108" i="1"/>
  <c r="C83" i="1"/>
  <c r="F83" i="1" s="1"/>
  <c r="C78" i="1"/>
  <c r="F78" i="1" s="1"/>
  <c r="C74" i="1"/>
  <c r="F74" i="1" s="1"/>
  <c r="C68" i="1"/>
  <c r="F68" i="1" s="1"/>
  <c r="C65" i="1"/>
  <c r="F65" i="1" s="1"/>
  <c r="C62" i="1"/>
  <c r="F62" i="1" s="1"/>
  <c r="C58" i="1"/>
  <c r="F58" i="1" s="1"/>
  <c r="C55" i="1"/>
  <c r="F55" i="1" s="1"/>
  <c r="C52" i="1"/>
  <c r="C48" i="1"/>
  <c r="F45" i="1"/>
  <c r="F48" i="1" l="1"/>
  <c r="C39" i="1"/>
  <c r="C98" i="1"/>
  <c r="C97" i="1" s="1"/>
  <c r="F99" i="1"/>
  <c r="C73" i="1"/>
  <c r="F73" i="1" s="1"/>
  <c r="C64" i="1"/>
  <c r="F64" i="1" s="1"/>
  <c r="C51" i="1"/>
  <c r="F51" i="1" s="1"/>
  <c r="F39" i="1"/>
  <c r="F97" i="1" l="1"/>
  <c r="F98" i="1"/>
  <c r="C38" i="1"/>
  <c r="C102" i="1" l="1"/>
  <c r="F102" i="1" s="1"/>
  <c r="F38" i="1"/>
  <c r="D18" i="1"/>
  <c r="B21" i="1"/>
  <c r="B24" i="1" s="1"/>
  <c r="D191" i="1"/>
  <c r="E18" i="1" l="1"/>
  <c r="D91" i="1"/>
  <c r="D190" i="1"/>
  <c r="D181" i="1"/>
  <c r="D175" i="1" s="1"/>
  <c r="D173" i="1"/>
  <c r="D137" i="1"/>
  <c r="D146" i="1"/>
  <c r="D145" i="1" s="1"/>
  <c r="D148" i="1"/>
  <c r="D160" i="1"/>
  <c r="D159" i="1" s="1"/>
  <c r="D123" i="1"/>
  <c r="D118" i="1"/>
  <c r="D115" i="1"/>
  <c r="D113" i="1"/>
  <c r="D98" i="1"/>
  <c r="D97" i="1" s="1"/>
  <c r="G155" i="1"/>
  <c r="G161" i="1"/>
  <c r="G162" i="1"/>
  <c r="G165" i="1"/>
  <c r="G182" i="1"/>
  <c r="G184" i="1"/>
  <c r="G147" i="1"/>
  <c r="G138" i="1"/>
  <c r="G139" i="1"/>
  <c r="G127" i="1"/>
  <c r="G129" i="1"/>
  <c r="G130" i="1"/>
  <c r="G131" i="1"/>
  <c r="G132" i="1"/>
  <c r="G133" i="1"/>
  <c r="G134" i="1"/>
  <c r="G135" i="1"/>
  <c r="G136" i="1"/>
  <c r="G111" i="1"/>
  <c r="G112" i="1"/>
  <c r="G114" i="1"/>
  <c r="G116" i="1"/>
  <c r="G119" i="1"/>
  <c r="G120" i="1"/>
  <c r="G121" i="1"/>
  <c r="G122" i="1"/>
  <c r="G124" i="1"/>
  <c r="G125" i="1"/>
  <c r="G126" i="1"/>
  <c r="G49" i="1"/>
  <c r="G50" i="1"/>
  <c r="G56" i="1"/>
  <c r="G57" i="1"/>
  <c r="G58" i="1"/>
  <c r="G59" i="1"/>
  <c r="G63" i="1"/>
  <c r="G66" i="1"/>
  <c r="G69" i="1"/>
  <c r="G70" i="1"/>
  <c r="G75" i="1"/>
  <c r="G77" i="1"/>
  <c r="G80" i="1"/>
  <c r="G81" i="1"/>
  <c r="G100" i="1"/>
  <c r="D274" i="1"/>
  <c r="D253" i="1"/>
  <c r="D254" i="1"/>
  <c r="D255" i="1"/>
  <c r="D256" i="1"/>
  <c r="D257" i="1"/>
  <c r="D258" i="1"/>
  <c r="D252" i="1"/>
  <c r="C259" i="1"/>
  <c r="B259" i="1"/>
  <c r="D237" i="1"/>
  <c r="D222" i="1"/>
  <c r="D223" i="1"/>
  <c r="D224" i="1"/>
  <c r="C21" i="1"/>
  <c r="D21" i="1"/>
  <c r="C18" i="1"/>
  <c r="F18" i="1" s="1"/>
  <c r="D172" i="1" l="1"/>
  <c r="E21" i="1"/>
  <c r="F21" i="1"/>
  <c r="D24" i="1"/>
  <c r="C24" i="1"/>
  <c r="D39" i="1"/>
  <c r="G39" i="1" s="1"/>
  <c r="D109" i="1"/>
  <c r="G98" i="1"/>
  <c r="D73" i="1"/>
  <c r="G145" i="1"/>
  <c r="D64" i="1"/>
  <c r="G62" i="1"/>
  <c r="G146" i="1"/>
  <c r="D117" i="1"/>
  <c r="G167" i="1"/>
  <c r="D164" i="1"/>
  <c r="D163" i="1" s="1"/>
  <c r="G148" i="1"/>
  <c r="G159" i="1"/>
  <c r="G99" i="1"/>
  <c r="G78" i="1"/>
  <c r="G110" i="1"/>
  <c r="G160" i="1"/>
  <c r="G48" i="1"/>
  <c r="G52" i="1"/>
  <c r="G113" i="1"/>
  <c r="G118" i="1"/>
  <c r="G181" i="1"/>
  <c r="G115" i="1"/>
  <c r="G123" i="1"/>
  <c r="G55" i="1"/>
  <c r="G83" i="1"/>
  <c r="G128" i="1"/>
  <c r="G65" i="1"/>
  <c r="G68" i="1"/>
  <c r="G137" i="1"/>
  <c r="G45" i="1"/>
  <c r="G97" i="1"/>
  <c r="G74" i="1"/>
  <c r="D259" i="1"/>
  <c r="D276" i="1"/>
  <c r="D226" i="1"/>
  <c r="D171" i="1" l="1"/>
  <c r="D38" i="1"/>
  <c r="D102" i="1" s="1"/>
  <c r="D108" i="1"/>
  <c r="G164" i="1"/>
  <c r="G163" i="1"/>
  <c r="G166" i="1"/>
  <c r="G175" i="1"/>
  <c r="G73" i="1"/>
  <c r="G117" i="1"/>
  <c r="G64" i="1"/>
  <c r="G51" i="1"/>
  <c r="D193" i="1" l="1"/>
  <c r="G109" i="1"/>
  <c r="C193" i="1"/>
  <c r="G38" i="1"/>
  <c r="G171" i="1"/>
  <c r="E108" i="1" l="1"/>
  <c r="F109" i="1"/>
  <c r="G102" i="1"/>
  <c r="F108" i="1" l="1"/>
  <c r="E193" i="1"/>
  <c r="G108" i="1"/>
  <c r="F193" i="1" l="1"/>
  <c r="G193" i="1"/>
</calcChain>
</file>

<file path=xl/sharedStrings.xml><?xml version="1.0" encoding="utf-8"?>
<sst xmlns="http://schemas.openxmlformats.org/spreadsheetml/2006/main" count="380" uniqueCount="293">
  <si>
    <t>REPUBLIKA HRVATSKA</t>
  </si>
  <si>
    <t>VUKOVARSKO-SRIJEMSKA ŽUPANIJA</t>
  </si>
  <si>
    <t>OPĆINA BOGDANOVCI</t>
  </si>
  <si>
    <t>I. OPĆI DIO</t>
  </si>
  <si>
    <t>Članak 1.</t>
  </si>
  <si>
    <t>RAČUN PRIHODA I RASHODA</t>
  </si>
  <si>
    <t>PRIHODI POSLOVANJA</t>
  </si>
  <si>
    <t>RASHODI POSLOVANJA</t>
  </si>
  <si>
    <t>RASHODI ZA NABAVU NEFINANCIJSKE IMOVINE</t>
  </si>
  <si>
    <t>RASPOLOŽIVA SREDSTVA IZ PRETHODNIH GODINA</t>
  </si>
  <si>
    <t>UKUPAN DONOS VIŠKA/MANJKA IZ PRETHODNIH GODINA</t>
  </si>
  <si>
    <t xml:space="preserve">DIO KOJI ĆE SE RASPOREDITI/POKRITI U RAZDOBLJU </t>
  </si>
  <si>
    <t>RAČUN FINANCIRANJA</t>
  </si>
  <si>
    <t>NETO FINANCIRANJE</t>
  </si>
  <si>
    <t>Prihodi po ekonomskoj klasifikaciji</t>
  </si>
  <si>
    <t>Račun/ Pozicija</t>
  </si>
  <si>
    <t>Opis</t>
  </si>
  <si>
    <t>Izvršenje 2019.</t>
  </si>
  <si>
    <t>Proračun 2020.</t>
  </si>
  <si>
    <t>Izvršenje 2020.</t>
  </si>
  <si>
    <t>Indeks 5/3</t>
  </si>
  <si>
    <t>Indeks 5/4</t>
  </si>
  <si>
    <t>Prihodi poslovanja</t>
  </si>
  <si>
    <t>Prihodi od poreza</t>
  </si>
  <si>
    <t>Porez i prirez na dohodak</t>
  </si>
  <si>
    <t xml:space="preserve">Porez i prirez na dohodak od nesamostalnog rada </t>
  </si>
  <si>
    <t>Porezi na imovinu</t>
  </si>
  <si>
    <t>Povremeni porezi na imovinu</t>
  </si>
  <si>
    <t>Porezi na robu i usluge</t>
  </si>
  <si>
    <t>Porez na promet</t>
  </si>
  <si>
    <t>Porezi na korištenje dobara ili izvođenje aktivnosti</t>
  </si>
  <si>
    <t>Pomoći iz inozemstva (darovnice) i od subjekata unutar opće države</t>
  </si>
  <si>
    <t xml:space="preserve">Pomoći iz proračuna </t>
  </si>
  <si>
    <t>Tekuće pomoći iz proračuna</t>
  </si>
  <si>
    <t xml:space="preserve">Kapitalne pomoći iz proračuna </t>
  </si>
  <si>
    <t>Pomoći od ostalih subjekata unutar opće države</t>
  </si>
  <si>
    <t>Tekuće pomoći od ostalih subjekata unutar opće države</t>
  </si>
  <si>
    <t>Kapitalne pomoći od ostalih subjekata unutar opće države</t>
  </si>
  <si>
    <t>Pomoći temeljem prijenosa EU sredstava</t>
  </si>
  <si>
    <t>Tekuće pomoći temeljem prijenosa EU sredstava</t>
  </si>
  <si>
    <t>Kapitalne pomoći temeljem prijenosa EU sredstava</t>
  </si>
  <si>
    <t>Prihodi od imovine</t>
  </si>
  <si>
    <t>Prihodi od financijske imovine</t>
  </si>
  <si>
    <t>Kamate na oročena sredstva i depozite po viđenju</t>
  </si>
  <si>
    <t>Prihodi od zateznih kamata</t>
  </si>
  <si>
    <t>Prihodi od nefinancijske imovine</t>
  </si>
  <si>
    <t>Naknade za koncesije</t>
  </si>
  <si>
    <t>Prihodi od zakupa i iznajmljivanja imovine</t>
  </si>
  <si>
    <t>Ostali prihodi od nefinancijske imovine</t>
  </si>
  <si>
    <t>Prihodi od administrativnih pristojbi i po posebnim propisima</t>
  </si>
  <si>
    <t>Administrativne (upravne) pristojbe</t>
  </si>
  <si>
    <t>Županijske, gradske i općinske pristojbe i naknade</t>
  </si>
  <si>
    <t>Ostale upravne pristojbe</t>
  </si>
  <si>
    <t>Prihodi po posebnim propisima</t>
  </si>
  <si>
    <t>Prihodi vodoprivrede</t>
  </si>
  <si>
    <t>Doprinosi za šume</t>
  </si>
  <si>
    <t xml:space="preserve">Ostali nespomenuti prihodi </t>
  </si>
  <si>
    <t>Komunalni doprinos i naknada</t>
  </si>
  <si>
    <t>Komunalni doprinos</t>
  </si>
  <si>
    <t>Komunalna naknada</t>
  </si>
  <si>
    <t>Ostali prihodi</t>
  </si>
  <si>
    <t xml:space="preserve">Donacije od pravnih i fizičkih osoba izvan opće države </t>
  </si>
  <si>
    <t>Kapitalne donacije</t>
  </si>
  <si>
    <t>Prihodi od prodaje nefi.  imovine</t>
  </si>
  <si>
    <t>Prihodi od prodaje neproizvedene imovine</t>
  </si>
  <si>
    <t>Prihodi od prodaje materijalne imovine - prirodnih bogatstava</t>
  </si>
  <si>
    <t>Zemljište</t>
  </si>
  <si>
    <t>UKUPNO</t>
  </si>
  <si>
    <t>Stalni porezi na nepokretnu imovinu</t>
  </si>
  <si>
    <t>Porez na promet nekretnina</t>
  </si>
  <si>
    <t>Ostale pristojbe i naknade</t>
  </si>
  <si>
    <t>Prihodi vodnog doprinosa</t>
  </si>
  <si>
    <t>Kazne</t>
  </si>
  <si>
    <t>Prihodi od troškova prisilne naplate</t>
  </si>
  <si>
    <t>Pomoći od međunarodnih organizacija i tijela EU</t>
  </si>
  <si>
    <t>Kapitalne pomoći iz EU</t>
  </si>
  <si>
    <t>Tekuće pomoći iz EU</t>
  </si>
  <si>
    <t>UKUPNO PRIHODI:</t>
  </si>
  <si>
    <t>Rashodi poslovanja</t>
  </si>
  <si>
    <t>Rashodi za zaposlene</t>
  </si>
  <si>
    <t>Plaće</t>
  </si>
  <si>
    <t>Ostali rashodi za zaposlene</t>
  </si>
  <si>
    <t>Doprinosi na plaće</t>
  </si>
  <si>
    <t>Materijalni rashodi</t>
  </si>
  <si>
    <t>Naknade troškova zaposlenima</t>
  </si>
  <si>
    <t>Rashodi za materijal i energiju</t>
  </si>
  <si>
    <t>Rashodi za usluge</t>
  </si>
  <si>
    <t>Ostali nespomenuti rashodi poslovanja</t>
  </si>
  <si>
    <t>Financijski rashodi</t>
  </si>
  <si>
    <t>Ostali financijski rashodi</t>
  </si>
  <si>
    <t>Subvencije</t>
  </si>
  <si>
    <t>Subvencije trgovačkim društvima, obrtnicima, malim i srednjim  poduzetnicima izvan javnog sektora</t>
  </si>
  <si>
    <t>Pomoći dane u inozemstvo i unutar opće države</t>
  </si>
  <si>
    <t>Pomoći unutar opće države</t>
  </si>
  <si>
    <t>Naknade građanima i kućanstvima iz proračuna</t>
  </si>
  <si>
    <t>Ostale naknade građanima i kućanstvima iz proračuna</t>
  </si>
  <si>
    <t>Ostali rashodi</t>
  </si>
  <si>
    <t>Tekuće donacije</t>
  </si>
  <si>
    <t>Rashodi za nabavu nefinancijske imovne</t>
  </si>
  <si>
    <t>Rashodi za kupovinu zemljišta</t>
  </si>
  <si>
    <t>Rashodi za nabavu proizvedene dugotrajne imovine</t>
  </si>
  <si>
    <t>Građevinski objekti</t>
  </si>
  <si>
    <t>Postrojenja i oprema</t>
  </si>
  <si>
    <t>Nematerijalna proizvedena imovina</t>
  </si>
  <si>
    <t>Rashodi za dodatna ulaganja na nefinancijskoj imovini</t>
  </si>
  <si>
    <t>Dodatna ulaganja na građevinskim objektima</t>
  </si>
  <si>
    <t>UKUPNO RASHODI:</t>
  </si>
  <si>
    <t>Rashodi po ekonomskoj klasifikaciji</t>
  </si>
  <si>
    <t>Plaće za zaposlene</t>
  </si>
  <si>
    <t>Topli obrok</t>
  </si>
  <si>
    <t>Ostali rahodi za zaposlene</t>
  </si>
  <si>
    <t>Doprinosi za obvezno zdravstveno osiguranje</t>
  </si>
  <si>
    <t>Službena putovanja</t>
  </si>
  <si>
    <t>Naknade za prijevoz</t>
  </si>
  <si>
    <t>Seminari</t>
  </si>
  <si>
    <t>Ostale naknade troškova nezaposlenima</t>
  </si>
  <si>
    <t>Uredski materijal i ostali materijal</t>
  </si>
  <si>
    <t>Energija</t>
  </si>
  <si>
    <t>Sitan inventar i auto gume</t>
  </si>
  <si>
    <t>Službena, radna i zaštitna odjeća i obuća</t>
  </si>
  <si>
    <t>Usluge telefona, pošte i prijevoza</t>
  </si>
  <si>
    <t>Usluge tekućeg i investicijskog održavanja</t>
  </si>
  <si>
    <t>Usluge promidžbe i informiranja</t>
  </si>
  <si>
    <t>Komunalne usluge</t>
  </si>
  <si>
    <t>Zdravstvene i veterinarske usluge</t>
  </si>
  <si>
    <t>Intelektualne i osobne usluge</t>
  </si>
  <si>
    <t>Računalne usluge</t>
  </si>
  <si>
    <t>Ostale usluge</t>
  </si>
  <si>
    <t>Naknade za rad predstavničkih tijela, povjerenstava i sl.</t>
  </si>
  <si>
    <t>Premije osiguranja</t>
  </si>
  <si>
    <t>Reprezentacija</t>
  </si>
  <si>
    <t>Članarine</t>
  </si>
  <si>
    <t>Pristojbe i naknade</t>
  </si>
  <si>
    <t>Bankarske usluge i usluge platnog prometa</t>
  </si>
  <si>
    <t>Subvencije - VGV vodoopskrba</t>
  </si>
  <si>
    <t>Tekuće pomoći unutar općeg proračuna</t>
  </si>
  <si>
    <t>Naknade građanima i kućanstvima u novcu</t>
  </si>
  <si>
    <t>Naknade građanima i kućanstvima u naravi</t>
  </si>
  <si>
    <t>Tekuće donacije u novcu</t>
  </si>
  <si>
    <t>Tekuće donacije u naravi</t>
  </si>
  <si>
    <t>Naknade štete uzrokovane prirodnim nepogodama</t>
  </si>
  <si>
    <t>Kupovina zemljišta</t>
  </si>
  <si>
    <t>Poslovni objekti</t>
  </si>
  <si>
    <t>Ceste, željeznice i ostali prometni objekti</t>
  </si>
  <si>
    <t>Ostali građevinski objekti</t>
  </si>
  <si>
    <t>Uredska oprema i namještaj</t>
  </si>
  <si>
    <t>Uređaji, strojevi i oprema za ostale namjene</t>
  </si>
  <si>
    <t>Prijevozna sredstva u cestovnom prometu</t>
  </si>
  <si>
    <t>Umjetnička, literarna i znanstvena djela</t>
  </si>
  <si>
    <t>Sudski troškovi</t>
  </si>
  <si>
    <t>Subvencije poljoprivrednicima i obrtnicima</t>
  </si>
  <si>
    <t>Oprema za održavanje i zaštitu</t>
  </si>
  <si>
    <t xml:space="preserve">3. IZVJEŠTAJ O KORIŠTENJU PRORAČUNSKE ZALIHE </t>
  </si>
  <si>
    <r>
      <t xml:space="preserve">     korištenja iste</t>
    </r>
    <r>
      <rPr>
        <sz val="10"/>
        <color rgb="FFFF0000"/>
        <rFont val="Calibri"/>
        <family val="2"/>
        <charset val="238"/>
      </rPr>
      <t xml:space="preserve">.  </t>
    </r>
  </si>
  <si>
    <t xml:space="preserve">4. IZVJEŠTAJ O ZADUŽIVANJU NA DOMAĆEM I STRANOM TRŽIŠTU NOVCA I KAPITALA </t>
  </si>
  <si>
    <t xml:space="preserve">5. IZVJEŠTAJ O DANIM JAMSTVIMA I IZDACIMA PO JAMSTVIMA </t>
  </si>
  <si>
    <t xml:space="preserve">6. OBRAŽLOŽENJE OSTVARENIH PRIHODA I PRIMITKA, RASHODA I IZDATAKA </t>
  </si>
  <si>
    <t xml:space="preserve">6.1. OBRAZLOŽENJE OSTVARENJA PRIHODA I PRIMITAKA </t>
  </si>
  <si>
    <t xml:space="preserve"> PRIHODI POSLOVANJA </t>
  </si>
  <si>
    <t xml:space="preserve">PRIHODI POSLOVANJA </t>
  </si>
  <si>
    <t>Indeks</t>
  </si>
  <si>
    <t>Prihodi od poreza 61</t>
  </si>
  <si>
    <t>Pomoći 63</t>
  </si>
  <si>
    <t>Prihodi od imovine 64</t>
  </si>
  <si>
    <t>Prihodi od upravnih i administrativnih pristojbi, pristojbi po posebnim propisima i naknada  65</t>
  </si>
  <si>
    <t>U k u p n o : 6</t>
  </si>
  <si>
    <t xml:space="preserve"> PRIHODI OD PRODAJE NEFINANCIJSKE IMOVINE </t>
  </si>
  <si>
    <t>Prihodi od prodaje nefinancijske imovine 71</t>
  </si>
  <si>
    <r>
      <t>U k u p n o</t>
    </r>
    <r>
      <rPr>
        <sz val="10"/>
        <color rgb="FF000000"/>
        <rFont val="Calibri"/>
        <family val="2"/>
        <charset val="238"/>
        <scheme val="minor"/>
      </rPr>
      <t>: 7</t>
    </r>
  </si>
  <si>
    <r>
      <t>6.2.</t>
    </r>
    <r>
      <rPr>
        <b/>
        <i/>
        <sz val="10"/>
        <rFont val="Calibri"/>
        <family val="2"/>
        <charset val="238"/>
      </rPr>
      <t xml:space="preserve"> OBRAZLOŽENJE OSTVARENJA RASHODA I IZDATAKA</t>
    </r>
  </si>
  <si>
    <t>Prema ekonomskoj klasifikaciji rashodi i izdaci su:</t>
  </si>
  <si>
    <r>
      <t>-</t>
    </r>
    <r>
      <rPr>
        <sz val="7"/>
        <rFont val="Times New Roman"/>
        <family val="1"/>
        <charset val="238"/>
      </rPr>
      <t xml:space="preserve">       </t>
    </r>
    <r>
      <rPr>
        <sz val="10"/>
        <rFont val="Calibri"/>
        <family val="2"/>
        <charset val="238"/>
      </rPr>
      <t>RASHODI POSLOVANJA</t>
    </r>
  </si>
  <si>
    <r>
      <t>-</t>
    </r>
    <r>
      <rPr>
        <sz val="7"/>
        <rFont val="Times New Roman"/>
        <family val="1"/>
        <charset val="238"/>
      </rPr>
      <t xml:space="preserve">       </t>
    </r>
    <r>
      <rPr>
        <sz val="10"/>
        <rFont val="Calibri"/>
        <family val="2"/>
        <charset val="238"/>
      </rPr>
      <t>RASHODI ZA NABAVU NEFINANCIJSKE IMOVINE</t>
    </r>
  </si>
  <si>
    <t>Rashodi za zaposlene 31</t>
  </si>
  <si>
    <t>Materijalni rashodi 32</t>
  </si>
  <si>
    <t>Financijski rashodi 34</t>
  </si>
  <si>
    <t>Pomoći dane u inozemstvo i unutar opće države 36</t>
  </si>
  <si>
    <t>Naknade građanima i kućanstvima 37</t>
  </si>
  <si>
    <t>Ostali rashodi 38</t>
  </si>
  <si>
    <t>U k u p n o:  3</t>
  </si>
  <si>
    <t>Rashodi za nabavu nefinancijske imovine (zemjište) 41</t>
  </si>
  <si>
    <t>Rashodi za nabavu proizvedene dugotrajne imovine 42</t>
  </si>
  <si>
    <t xml:space="preserve">Rashodi za dodatna ulaganja na građ. objektima (imovina u pripremi) 45 </t>
  </si>
  <si>
    <t>U k u p n o:  4</t>
  </si>
  <si>
    <t xml:space="preserve">7. STANJE NENAPLAĆENIH POTRAŽIVANJA ZA PRIHODE </t>
  </si>
  <si>
    <t>8. STANJE NEPODMIRENIH DOSPJELIH OBVEZA</t>
  </si>
  <si>
    <t>9. DEFICITI/SUFICIT PRORAČUNA</t>
  </si>
  <si>
    <t>INDEKS</t>
  </si>
  <si>
    <t>Subvencije 35</t>
  </si>
  <si>
    <t xml:space="preserve">Za naplatu dospjelih potraživanja za koje razrez, naplatu i evidenciju vodi jedinstveni upravni odjel, redovito se poduzimaju odgovarajuće mjere te provode ovršni i drugi propisani postupci naplate. </t>
  </si>
  <si>
    <t>Indeks %  5/3</t>
  </si>
  <si>
    <t>Indeks % 5/3</t>
  </si>
  <si>
    <t>PRIHODI OD PRODAJE NEFINANACIJSKE IMO.</t>
  </si>
  <si>
    <t>PRIMICI OD FIN. IMOVINE I ZADUŽIVANJA</t>
  </si>
  <si>
    <t>IZDACI ZA FIN. IMOVINU I OTPLATE ZAJMOVA</t>
  </si>
  <si>
    <t>2. POSEBNI DIO (TABLIČNI PRIKAZ U PRILOGU UZ OVU ODLUKU)</t>
  </si>
  <si>
    <t>Ulaganje u računalne programe</t>
  </si>
  <si>
    <t>Naknade od financijske imovine</t>
  </si>
  <si>
    <t xml:space="preserve">Tekuće pomoći izvanproračunskih gradskih i općinskih proračuna </t>
  </si>
  <si>
    <t>Prihodi na temelju ugovorenih obveza</t>
  </si>
  <si>
    <t>Tekuće donacije vrtići</t>
  </si>
  <si>
    <t>Kapitalne pomoći HV</t>
  </si>
  <si>
    <t>Porez na dohodak od obrta</t>
  </si>
  <si>
    <t>Porez na dohodak po godišnjoj prijavi</t>
  </si>
  <si>
    <t>Povrat poreza po godišnjoj prijavi</t>
  </si>
  <si>
    <t>- potraživanja za šumski doprinos u iznosu od 427,55 eura</t>
  </si>
  <si>
    <r>
      <t>Plan (</t>
    </r>
    <r>
      <rPr>
        <b/>
        <sz val="10"/>
        <color rgb="FF000000"/>
        <rFont val="Calibri"/>
        <family val="2"/>
        <charset val="238"/>
      </rPr>
      <t>€</t>
    </r>
    <r>
      <rPr>
        <b/>
        <sz val="10"/>
        <color rgb="FF000000"/>
        <rFont val="Calibri"/>
        <family val="2"/>
        <charset val="238"/>
        <scheme val="minor"/>
      </rPr>
      <t>)</t>
    </r>
  </si>
  <si>
    <r>
      <t>Izvršenje (</t>
    </r>
    <r>
      <rPr>
        <b/>
        <sz val="10"/>
        <color rgb="FF000000"/>
        <rFont val="Calibri"/>
        <family val="2"/>
        <charset val="238"/>
      </rPr>
      <t>€</t>
    </r>
    <r>
      <rPr>
        <b/>
        <sz val="10"/>
        <color rgb="FF000000"/>
        <rFont val="Calibri"/>
        <family val="2"/>
        <charset val="238"/>
        <scheme val="minor"/>
      </rPr>
      <t>)</t>
    </r>
  </si>
  <si>
    <t>IZVRŠENJE 2024.</t>
  </si>
  <si>
    <t>Izvršenje 2024.</t>
  </si>
  <si>
    <t>Ostali građevinski objekti - plac</t>
  </si>
  <si>
    <t xml:space="preserve">   </t>
  </si>
  <si>
    <t>PLAN 2025.</t>
  </si>
  <si>
    <t>IZVRŠENJE 2025.</t>
  </si>
  <si>
    <t>Plan 2025.</t>
  </si>
  <si>
    <t>Izvršenje 2025.</t>
  </si>
  <si>
    <t>PRIHODI UKUPNO</t>
  </si>
  <si>
    <t>RASHODI UKUPNO</t>
  </si>
  <si>
    <t>RAZLIKA-VIŠAK/MANJAK</t>
  </si>
  <si>
    <t>Naknada  za korištenje nefinancijske imovine</t>
  </si>
  <si>
    <t>Pomoći izravnanja za decentralizirane</t>
  </si>
  <si>
    <t>Pomoći fiskalnog izravnavanja</t>
  </si>
  <si>
    <t>Indeks %  5/4</t>
  </si>
  <si>
    <t>INDEKS % 4/2</t>
  </si>
  <si>
    <t>INDEKS % 4/3</t>
  </si>
  <si>
    <t>BROJČANA OZNAKA I NAZIV</t>
  </si>
  <si>
    <t>Kazne, upravne mjere i ostali</t>
  </si>
  <si>
    <t>Kazne i upravne mjere</t>
  </si>
  <si>
    <t>Ostale kazne</t>
  </si>
  <si>
    <t>2025.</t>
  </si>
  <si>
    <t>Predsjednica općinskog vijeća</t>
  </si>
  <si>
    <t>Jelena Vinaj, mag.oec.</t>
  </si>
  <si>
    <t>Prijevozna sredstva</t>
  </si>
  <si>
    <t xml:space="preserve">    U Proračunu Općine Bogdanovci za 2025. g. nije planirana proračunsku zaliha, samim tim nije bilo niti    </t>
  </si>
  <si>
    <t>U nastavku daje se obrazloženje ostvarenja pojedinih vrsta prihoda/ primitaka po osnovnim skupinama prihoda u odnosu na ukupno planirane prihode poslovanja.</t>
  </si>
  <si>
    <t>VIŠAK/MANJAK + NETO FINANCIRANJE/ZADUŽIVANJE + RASPOLOŽIVA SREDSTVA IZ PRETHODNIH GODINA</t>
  </si>
  <si>
    <t>Godišnji izvještaj o izvršenju Proračuna Općine Bogdanovci za radoblje od 01.01.-31.12.2025. godine sastoji se od:</t>
  </si>
  <si>
    <t>Donacije od pravnih i fizičkih osoba</t>
  </si>
  <si>
    <t>Građevinsko zemljište</t>
  </si>
  <si>
    <t xml:space="preserve">     U periodu od 01. siječnja do 31. prosinca 2025. g. Općina Bogdanovci se nije zaduživala. </t>
  </si>
  <si>
    <r>
      <t>·</t>
    </r>
    <r>
      <rPr>
        <sz val="7"/>
        <color theme="1"/>
        <rFont val="Times New Roman"/>
        <family val="1"/>
        <charset val="238"/>
      </rPr>
      <t xml:space="preserve">         </t>
    </r>
    <r>
      <rPr>
        <sz val="10"/>
        <color theme="1"/>
        <rFont val="Calibri"/>
        <family val="2"/>
        <charset val="238"/>
        <scheme val="minor"/>
      </rPr>
      <t>Razlika između ostvarenih prihoda/primitaka i rashoda/izdataka daje manjak prihoda/primitaka u iznosu 36.333,70 eura</t>
    </r>
  </si>
  <si>
    <t xml:space="preserve">Prihodi poslovanja u 2025. g. realizirani su u iznosu 2.024.130,30 € ili  86,53% od godišnjeg plana. </t>
  </si>
  <si>
    <t>01.01 – 31.12. 2025.</t>
  </si>
  <si>
    <t>Prihodi od donacija te povrati po protestiranim jamstvima 66</t>
  </si>
  <si>
    <r>
      <t>·</t>
    </r>
    <r>
      <rPr>
        <sz val="7"/>
        <rFont val="Times New Roman"/>
        <family val="1"/>
        <charset val="238"/>
      </rPr>
      <t xml:space="preserve">         </t>
    </r>
    <r>
      <rPr>
        <sz val="10"/>
        <rFont val="Calibri"/>
        <family val="2"/>
        <charset val="238"/>
      </rPr>
      <t>Prihodi od poreza ostvareni su u iznosu 401.020,37 eura odnosno 83,53</t>
    </r>
    <r>
      <rPr>
        <strike/>
        <sz val="10"/>
        <rFont val="Calibri"/>
        <family val="2"/>
        <charset val="238"/>
      </rPr>
      <t>%</t>
    </r>
    <r>
      <rPr>
        <sz val="10"/>
        <rFont val="Calibri"/>
        <family val="2"/>
        <charset val="238"/>
      </rPr>
      <t xml:space="preserve"> od godišnjeg plana.</t>
    </r>
  </si>
  <si>
    <r>
      <t>·</t>
    </r>
    <r>
      <rPr>
        <sz val="7"/>
        <rFont val="Times New Roman"/>
        <family val="1"/>
        <charset val="238"/>
      </rPr>
      <t xml:space="preserve">         </t>
    </r>
    <r>
      <rPr>
        <sz val="10"/>
        <rFont val="Calibri"/>
        <family val="2"/>
        <charset val="238"/>
      </rPr>
      <t>Prihodi od pomoći iz inozemstva i od subjekata unutar opće države ostvareni su u iznosu od 1.256.121,04 eura ili 86,18% od godišnjeg plana odnose se na tekuće i kapitalne pomoći iz državnog proračuna, prihodi iz EU - projekt Zaželi te fiskalno izravnanje</t>
    </r>
    <r>
      <rPr>
        <sz val="10"/>
        <rFont val="Symbol"/>
        <family val="1"/>
        <charset val="2"/>
      </rPr>
      <t>.</t>
    </r>
  </si>
  <si>
    <t xml:space="preserve">Uključujući preneseni manjak prihoda/primitaka iz prethodnih godina  u iznosu 192.461,23 eura i godišnji manjak u iznosu od 36.333,70 eura čini manjak prihoda u sljedećem razdoblju koji iznosi ukupno 228.794,93 eura. </t>
  </si>
  <si>
    <t xml:space="preserve">U 2025. godini ukupni prihodi/primici ostvareni su u iznosu od 2.089.464,91 eura, odnosno 86,80%  od godišnjeg plana. </t>
  </si>
  <si>
    <t>Razlika između ostvarenih prihoda/primitaka i rashoda/izdataka daje manjak prihoda/primitaka u iznosu 36.333,70 eura</t>
  </si>
  <si>
    <r>
      <t>Ova Odluka o usvajanju godišnjeg izvještaja o izvršenju Proračuna</t>
    </r>
    <r>
      <rPr>
        <b/>
        <sz val="10"/>
        <color theme="1"/>
        <rFont val="Calibri"/>
        <family val="2"/>
        <scheme val="minor"/>
      </rPr>
      <t xml:space="preserve"> </t>
    </r>
    <r>
      <rPr>
        <sz val="10"/>
        <color theme="1"/>
        <rFont val="Calibri"/>
        <family val="2"/>
        <scheme val="minor"/>
      </rPr>
      <t>Općine Bogdanovci za 2025. godinu</t>
    </r>
    <r>
      <rPr>
        <b/>
        <sz val="10"/>
        <color theme="1"/>
        <rFont val="Calibri"/>
        <family val="2"/>
        <scheme val="minor"/>
      </rPr>
      <t xml:space="preserve"> </t>
    </r>
    <r>
      <rPr>
        <sz val="10"/>
        <color theme="1"/>
        <rFont val="Calibri"/>
        <family val="2"/>
        <scheme val="minor"/>
      </rPr>
      <t>stupa na snagu osmog dana od dana objave u „Službenom vjesniku“ Vukovarsko-srijemske županije.</t>
    </r>
  </si>
  <si>
    <t>Rashodi za dodatna ulaganja na građ. objektima (imovina u pripremi) nisu realizirani u razdoblju od 01.01. do 31.12.2025.g.</t>
  </si>
  <si>
    <t>Rashodi za nabavu nefinancijske imovine (zemjište) nisu realizirani u razdoblju od 01.01. do 31.12.2025.g.</t>
  </si>
  <si>
    <r>
      <t>·</t>
    </r>
    <r>
      <rPr>
        <sz val="7"/>
        <rFont val="Times New Roman"/>
        <family val="1"/>
        <charset val="238"/>
      </rPr>
      <t xml:space="preserve">         </t>
    </r>
    <r>
      <rPr>
        <sz val="10"/>
        <rFont val="Calibri"/>
        <family val="2"/>
        <charset val="238"/>
      </rPr>
      <t xml:space="preserve">Materijalni rashodi izvršeni su u iznosu od 504.959,24 eura ili 87,64% od godišnjeg plana, a čine ih naknade troškova zaposlenih, rashodi za materijal i energiju, rashodi za usluge i ostali nespomenuti rashodi poslovanja. </t>
    </r>
  </si>
  <si>
    <r>
      <t>·</t>
    </r>
    <r>
      <rPr>
        <sz val="7"/>
        <rFont val="Times New Roman"/>
        <family val="1"/>
        <charset val="238"/>
      </rPr>
      <t xml:space="preserve">         </t>
    </r>
    <r>
      <rPr>
        <sz val="10"/>
        <rFont val="Calibri"/>
        <family val="2"/>
        <charset val="238"/>
      </rPr>
      <t>Financijski rashodi izvršeni su iznosu 6.166,28 eura ili 84,82% u odnosu na godišnji plan. Ove rashode čine bankarske usluge te usluge platnog prometa.</t>
    </r>
  </si>
  <si>
    <r>
      <t>·</t>
    </r>
    <r>
      <rPr>
        <sz val="7"/>
        <rFont val="Times New Roman"/>
        <family val="1"/>
        <charset val="238"/>
      </rPr>
      <t xml:space="preserve">         </t>
    </r>
    <r>
      <rPr>
        <sz val="10"/>
        <rFont val="Calibri"/>
        <family val="2"/>
        <charset val="238"/>
      </rPr>
      <t>Pomoći dane u inozemstvo i unutar opće države realizirane su u iznosu 202.781,72 eura ili 90,15% u odnosu na godišnji plan. Odnose se na pomoći županijskim i općinskim proračunima te financiranje dječjih vrtića za djecu s područja Općine Bogdanovci.</t>
    </r>
  </si>
  <si>
    <r>
      <t>·</t>
    </r>
    <r>
      <rPr>
        <sz val="7"/>
        <rFont val="Times New Roman"/>
        <family val="1"/>
        <charset val="238"/>
      </rPr>
      <t xml:space="preserve">         </t>
    </r>
    <r>
      <rPr>
        <sz val="10"/>
        <rFont val="Calibri"/>
        <family val="2"/>
        <charset val="238"/>
        <scheme val="minor"/>
      </rPr>
      <t>Subvencije su realizirane u iznosu 8.642,22 eura ili 24,01% u odnosu na godišnji plan. Odnose se na subvencioniranje poljoprivrednicima i obrtnicima s područja Općine Bogdanovci.</t>
    </r>
  </si>
  <si>
    <r>
      <t>·</t>
    </r>
    <r>
      <rPr>
        <sz val="7"/>
        <rFont val="Times New Roman"/>
        <family val="1"/>
        <charset val="238"/>
      </rPr>
      <t xml:space="preserve">         </t>
    </r>
    <r>
      <rPr>
        <sz val="10"/>
        <rFont val="Calibri"/>
        <family val="2"/>
        <charset val="238"/>
      </rPr>
      <t xml:space="preserve">Ostali rashodi realizirani su u iznosu od 154.136,88 eura ili 89,29% od godišnjeg plana. Odnose se na tekuće donacije u novcu udrugama građana, neprofitnim organizacijama, DVD-u, raznim sportskim i kulturnim udrugama; nogometni i stolnoteniski klubovi, lovačka i ribička društva, braniteljske udruge, kulturno umjetnička društva. </t>
    </r>
  </si>
  <si>
    <t>- porez na promet nekretnina u iznosu od 5.863,57 eura</t>
  </si>
  <si>
    <t>- porez na nekretnine u iznosu od 158,87 eura</t>
  </si>
  <si>
    <t>- porez na potrošnju u iznosu od 2.818,69 eura</t>
  </si>
  <si>
    <t>- posebni porezi i trošarine u iznosu od 5.167,92 eura</t>
  </si>
  <si>
    <t>- porez na tvrtku u iznosu od 641,86 eura</t>
  </si>
  <si>
    <t>- ostali neraspoređeni prihodi od poreza u iznosu od 1.671,92 eura</t>
  </si>
  <si>
    <t xml:space="preserve"> - potraživanja od zakupa poslovnog prostora 5.330,73 eura</t>
  </si>
  <si>
    <t xml:space="preserve"> - potraživanja od zakupa zemljišta u iznosu od 60.932,12 eura</t>
  </si>
  <si>
    <t xml:space="preserve">b). Potraživanja za prihode od nefinancijske imovine u ukupnom iznosu od 66.262,85 eura, a to su </t>
  </si>
  <si>
    <t>- potraživanja za komunalne naknade u iznosu od 64.494,87 eura</t>
  </si>
  <si>
    <t>- potraživanja za komunalni doprinos u iznosu od 1.161,81 eura</t>
  </si>
  <si>
    <t>- potraživanja za koncesije (dimnjačar) u iznosu od 4.214,65 eura</t>
  </si>
  <si>
    <t>d). Potraživanja od prodaje nefinancijske imovine iznose 272.909,50 eura odnose se na prodaju poljoprivrednog zemljišta u vasništvu RH s rokom otplate od dvadeset godina</t>
  </si>
  <si>
    <t>c).Potraživanja za upravne i administrativne pristojbe i po posebnim propisima u ukupnom znosu od 70.298,88 eura</t>
  </si>
  <si>
    <r>
      <t>·</t>
    </r>
    <r>
      <rPr>
        <sz val="7"/>
        <color theme="1"/>
        <rFont val="Times New Roman"/>
        <family val="1"/>
        <charset val="238"/>
      </rPr>
      <t xml:space="preserve">         </t>
    </r>
    <r>
      <rPr>
        <sz val="10"/>
        <color theme="1"/>
        <rFont val="Calibri"/>
        <family val="2"/>
        <charset val="238"/>
      </rPr>
      <t xml:space="preserve">Uključujući preneseni manjak prihoda/primitaka iz prethodnih godina u iznosu 192.461,23 eura i ovogodišnji manjak, čini manjak prihoda u sljedećem razdoblju koji iznosi ukupno 228.794,93 eura. </t>
    </r>
  </si>
  <si>
    <r>
      <t>·</t>
    </r>
    <r>
      <rPr>
        <sz val="7"/>
        <rFont val="Times New Roman"/>
        <family val="1"/>
        <charset val="238"/>
      </rPr>
      <t xml:space="preserve">         </t>
    </r>
    <r>
      <rPr>
        <sz val="10"/>
        <rFont val="Calibri"/>
        <family val="2"/>
        <charset val="238"/>
      </rPr>
      <t>Prihodi od donacija realizirani su u iznosu od 4.732,68 eura ili 94,65% u odnosu na godišnji plan, a odnose se na donacije od trgovačkog društva Velepromet za sufinanciranje priključenja kanalizacije na općinskoj zgradi.</t>
    </r>
  </si>
  <si>
    <r>
      <t>Stanje nenaplaćenih potraživanja za prihode iskazano u  bilanci na dan 31. prosinca 2025. godine iznosi ukupno</t>
    </r>
    <r>
      <rPr>
        <b/>
        <sz val="10"/>
        <color rgb="FFFF0000"/>
        <rFont val="Calibri"/>
        <family val="2"/>
        <charset val="238"/>
        <scheme val="minor"/>
      </rPr>
      <t xml:space="preserve"> </t>
    </r>
    <r>
      <rPr>
        <b/>
        <sz val="10"/>
        <rFont val="Calibri"/>
        <family val="2"/>
        <charset val="238"/>
        <scheme val="minor"/>
      </rPr>
      <t>426.214,56 eura</t>
    </r>
    <r>
      <rPr>
        <b/>
        <sz val="10"/>
        <color theme="1"/>
        <rFont val="Calibri"/>
        <family val="2"/>
        <charset val="238"/>
        <scheme val="minor"/>
      </rPr>
      <t xml:space="preserve">, a odnosi se na potraživanja:  </t>
    </r>
  </si>
  <si>
    <t>Temeljem knjigovodstvenih evidencija proračuna utvrđene su nepodmire dospjele obveze, odnosno sve obveze na dan 31.prosinca 2025. godine koje su evidentirane u ukupnom iznosu od 217.968,49 eura.</t>
  </si>
  <si>
    <t xml:space="preserve">    Općina Bogdanovci izdala je zadužnica u iznosu od 409.000,00, a primila u iznosu od 56.000,00 EUR.</t>
  </si>
  <si>
    <r>
      <t>·</t>
    </r>
    <r>
      <rPr>
        <sz val="7"/>
        <rFont val="Times New Roman"/>
        <family val="1"/>
        <charset val="238"/>
      </rPr>
      <t xml:space="preserve">         </t>
    </r>
    <r>
      <rPr>
        <sz val="10"/>
        <rFont val="Calibri"/>
        <family val="2"/>
        <charset val="238"/>
      </rPr>
      <t xml:space="preserve">U 2025. godine ukupni prihodi/primici ostvareni su u iznosu od 2.089.464,91 eura, odnosno 86,80%  od plana. </t>
    </r>
  </si>
  <si>
    <r>
      <t>·</t>
    </r>
    <r>
      <rPr>
        <sz val="7"/>
        <rFont val="Times New Roman"/>
        <family val="1"/>
        <charset val="238"/>
      </rPr>
      <t xml:space="preserve">         </t>
    </r>
    <r>
      <rPr>
        <sz val="10"/>
        <rFont val="Calibri"/>
        <family val="2"/>
        <charset val="238"/>
      </rPr>
      <t>Ukupni rashodi/izdaci 2025. godini iznose 2.125.798,61 eura, odnosno 88,31% od plana.</t>
    </r>
  </si>
  <si>
    <r>
      <t>·</t>
    </r>
    <r>
      <rPr>
        <sz val="7"/>
        <rFont val="Times New Roman"/>
        <family val="1"/>
        <charset val="238"/>
      </rPr>
      <t xml:space="preserve">         </t>
    </r>
    <r>
      <rPr>
        <sz val="10"/>
        <rFont val="Calibri"/>
        <family val="2"/>
        <charset val="238"/>
      </rPr>
      <t>Prihodi od imovine  realizirani su u iznosu 78.911,56 eura ili 94,99% od godišnjeg plana. Najznačajniji udio prihoda u ovoj skupini su prihodi od zakupa državnog poljoprivrednog zemljišta, koncesijske naknade, pravo služnosti, kamata, te prihodi od zakupa nekretnina.</t>
    </r>
  </si>
  <si>
    <r>
      <t>·</t>
    </r>
    <r>
      <rPr>
        <sz val="7"/>
        <rFont val="Times New Roman"/>
        <family val="1"/>
        <charset val="238"/>
      </rPr>
      <t xml:space="preserve">         </t>
    </r>
    <r>
      <rPr>
        <sz val="10"/>
        <rFont val="Calibri"/>
        <family val="2"/>
        <charset val="238"/>
      </rPr>
      <t>Prihodi od administrativnih pristojbi i po posebnih propisima realizirani su u iznosu 283.344,65 eura ili 90,38% od godišnjeg plana. Najznačajniji udio prihoda u ovoj skupini su prihodi od komunalne naknade, šumskog doprinosa te naknade od plina-rudna renta.</t>
    </r>
  </si>
  <si>
    <r>
      <t>·</t>
    </r>
    <r>
      <rPr>
        <sz val="7"/>
        <rFont val="Times New Roman"/>
        <family val="1"/>
        <charset val="238"/>
      </rPr>
      <t xml:space="preserve">         </t>
    </r>
    <r>
      <rPr>
        <sz val="10"/>
        <rFont val="Calibri"/>
        <family val="2"/>
        <charset val="238"/>
      </rPr>
      <t>Prihodi od prodaje nefinancijske imovine realizirani su u iznosu od 65.334,61 eura što je 96,08% od godišnjeg plana. Odnosi se na prihode od prodaje poljoprivrednog zemljišta u vlasništvu RH te prodaju placa u vlasništvu Općine Bogdanovci u naselju Petrovci.</t>
    </r>
  </si>
  <si>
    <t>Ukupni proračunski rashodi i izdaci u 2025. g  izvršeni su u iznosu od 1.553.660,67 € ili 88,19% od godišnjeg plana.</t>
  </si>
  <si>
    <r>
      <t>·</t>
    </r>
    <r>
      <rPr>
        <sz val="7"/>
        <rFont val="Times New Roman"/>
        <family val="1"/>
        <charset val="238"/>
      </rPr>
      <t xml:space="preserve">         </t>
    </r>
    <r>
      <rPr>
        <sz val="10"/>
        <rFont val="Calibri"/>
        <family val="2"/>
        <charset val="238"/>
      </rPr>
      <t>Rashodi za zaposlene izvršeni su u iznosu od 596.958,70 eura ili 92,22% u odnosu na godišnji plan. Odnose se na rashode za bruto plaće uposlenih dužnosnika, djelatnika JUO, djelatnika u javnim radovima i djelatnika projekta Zaželi.</t>
    </r>
  </si>
  <si>
    <r>
      <t>·</t>
    </r>
    <r>
      <rPr>
        <sz val="7"/>
        <rFont val="Times New Roman"/>
        <family val="1"/>
        <charset val="238"/>
      </rPr>
      <t xml:space="preserve">         </t>
    </r>
    <r>
      <rPr>
        <sz val="10"/>
        <rFont val="Calibri"/>
        <family val="2"/>
        <charset val="238"/>
      </rPr>
      <t>Naknade građanima i kućanstvima na temelju osiguranja i druge naknade realizirane su u iznosu od 80.015,63 eura ili 82,11% u odnosu na godišnji plan. Najveći dio sredstava odnose se na stipendije studentima, sufinanciranje cijene karata za prijevoz srednjoškolaca, troškove stanovanja, naknade za novorođenu djecu, jednokratne pomoći te sufinanciranje priključaka za obitelji i samce s područja Općine Bogdanovci.</t>
    </r>
  </si>
  <si>
    <t>Odnose se na obveze za rashode poslovanja (obveze za usluge tekućih investicijskih održavanja građevinskih objekata, postrojenja i opreme, održavanje prijevoznih sredstava, komunalne usluge, veterinarske usluge, deratizaciju i dezinsekciju, održavanje postrojenja i opreme, intelektualne usluge, obveze za dječje vrtiće, režijske troškove i troškove plaća kojima je dospijeće u siječnju 2026.g.) te rashode za nabavu nefinancijske imovine (izgradnja staze na groblju u Bogdanovcima, izgradnja ceste prema Pravoslavnom groblju u Petrovcima, projektna dokumentacija).</t>
  </si>
  <si>
    <t>Ukupni rashodi/izdaci u 2025. godini iznose 2.125.798,61 eura, odnosno 88,31% od godišnjeg plana.</t>
  </si>
  <si>
    <t>a).Potraživanja za poreze, EU sredstva u ukupnom  iznosu od 16.743,33 eura a to su:</t>
  </si>
  <si>
    <t>- ostali stalni porezi na imovinu u iznosu od 420,50 eura</t>
  </si>
  <si>
    <t>Rashodi za nabavu proizvedene dugotrajne imovine realizirani su u iznosu od 572.137,94 eura ili 88,65% od godišnjeg plana. Rashodi se odnose na izradu projektnih dokumentacija, sanacija i opremanje društvene zgrade-tribine sa svlačionicama NK Croatia, izgradnja odvodnje (kanalizacija) općinske zgrade, nabava stolova i stolica u Hrvatskom domu u Bogdanovcima, završetak radova spomenika u Svinjarevcima (rasvjeta-kaljeno staklo), opremanje svlačionice NK Mladost Svinjarevci, opremanje dječjeg igrališta Svinjarevci, kante za razvrstavanje otpada, kreveti za civilnu zaštitu, uređenje i modernizacija Doma kulture u Petrovcima, izgradnja ceste prema Pravoslavnom groblju u Petrovcima, izgradnja staze na groblju u Bogdanovcima, bunar s pratećom opremom za ribnjak u Petrovcima te kupovina službenog vozila za obavljanje komunalnih djelatnosti. Klima uređaji na Hrvatskom domu, PŠ Bogdanovci i Petrovci.</t>
  </si>
  <si>
    <t>ODLUKA O USVAJAJU GODIŠNJEG IZVJEŠTAJA O IZVRŠENJU PRORAČUNA OPĆINE BOGDANOVCI ZA 2025.GODINU</t>
  </si>
  <si>
    <t>Klasa: 400-06/26-01/03</t>
  </si>
  <si>
    <t>Ur.br: 2196-8-01/03-26-02</t>
  </si>
  <si>
    <t xml:space="preserve">U Bogdanovcima, 15. srpnja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</si>
</sst>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charset val="238"/>
    </font>
    <font>
      <sz val="11"/>
      <color theme="1"/>
      <name val="Tahoma"/>
      <family val="2"/>
      <charset val="238"/>
    </font>
    <font>
      <sz val="12"/>
      <color theme="1"/>
      <name val="Arial"/>
      <family val="2"/>
      <charset val="238"/>
    </font>
    <font>
      <sz val="10"/>
      <color rgb="FF000000"/>
      <name val="Tahoma"/>
      <family val="2"/>
      <charset val="238"/>
    </font>
    <font>
      <sz val="9"/>
      <color rgb="FF000000"/>
      <name val="Tahoma"/>
      <family val="2"/>
      <charset val="238"/>
    </font>
    <font>
      <b/>
      <sz val="10"/>
      <color rgb="FF000000"/>
      <name val="Tahoma"/>
      <family val="2"/>
      <charset val="238"/>
    </font>
    <font>
      <b/>
      <sz val="9"/>
      <color rgb="FF000000"/>
      <name val="Tahoma"/>
      <family val="2"/>
      <charset val="238"/>
    </font>
    <font>
      <b/>
      <sz val="12"/>
      <color rgb="FF000000"/>
      <name val="Tahoma"/>
      <family val="2"/>
      <charset val="238"/>
    </font>
    <font>
      <sz val="8"/>
      <color rgb="FF000000"/>
      <name val="Tahoma"/>
      <family val="2"/>
      <charset val="238"/>
    </font>
    <font>
      <sz val="12"/>
      <color rgb="FF000000"/>
      <name val="Tahoma"/>
      <family val="2"/>
      <charset val="238"/>
    </font>
    <font>
      <b/>
      <sz val="12"/>
      <color rgb="FF000000"/>
      <name val="Times New Roman"/>
      <family val="1"/>
      <charset val="238"/>
    </font>
    <font>
      <b/>
      <sz val="11"/>
      <color rgb="FF000000"/>
      <name val="Calibri"/>
      <family val="2"/>
      <charset val="238"/>
    </font>
    <font>
      <sz val="11"/>
      <color rgb="FF000000"/>
      <name val="Calibri"/>
      <family val="2"/>
      <charset val="238"/>
    </font>
    <font>
      <b/>
      <sz val="11"/>
      <color theme="1"/>
      <name val="Calibri"/>
      <family val="2"/>
      <charset val="238"/>
    </font>
    <font>
      <b/>
      <sz val="11"/>
      <color rgb="FF000000"/>
      <name val="Calibri"/>
      <family val="2"/>
      <charset val="238"/>
      <scheme val="minor"/>
    </font>
    <font>
      <sz val="11"/>
      <color rgb="FF000000"/>
      <name val="Calibri"/>
      <family val="2"/>
      <charset val="238"/>
      <scheme val="minor"/>
    </font>
    <font>
      <b/>
      <sz val="10"/>
      <name val="Calibri"/>
      <family val="2"/>
      <charset val="238"/>
    </font>
    <font>
      <sz val="10"/>
      <name val="Calibri"/>
      <family val="2"/>
      <charset val="238"/>
    </font>
    <font>
      <sz val="10"/>
      <color rgb="FFFF0000"/>
      <name val="Calibri"/>
      <family val="2"/>
      <charset val="238"/>
    </font>
    <font>
      <sz val="10"/>
      <color theme="1"/>
      <name val="Calibri"/>
      <family val="2"/>
      <charset val="238"/>
      <scheme val="minor"/>
    </font>
    <font>
      <sz val="10"/>
      <name val="Symbol"/>
      <family val="1"/>
      <charset val="2"/>
    </font>
    <font>
      <sz val="7"/>
      <name val="Times New Roman"/>
      <family val="1"/>
      <charset val="238"/>
    </font>
    <font>
      <b/>
      <i/>
      <sz val="10"/>
      <name val="Calibri"/>
      <family val="2"/>
      <charset val="238"/>
    </font>
    <font>
      <i/>
      <sz val="10"/>
      <name val="Calibri"/>
      <family val="2"/>
      <charset val="238"/>
    </font>
    <font>
      <b/>
      <sz val="10"/>
      <color rgb="FF000000"/>
      <name val="Calibri"/>
      <family val="2"/>
      <charset val="238"/>
      <scheme val="minor"/>
    </font>
    <font>
      <b/>
      <sz val="10"/>
      <color theme="1"/>
      <name val="Calibri"/>
      <family val="2"/>
      <charset val="238"/>
      <scheme val="minor"/>
    </font>
    <font>
      <sz val="10"/>
      <color rgb="FF000000"/>
      <name val="Calibri"/>
      <family val="2"/>
      <charset val="238"/>
      <scheme val="minor"/>
    </font>
    <font>
      <sz val="10"/>
      <name val="Arial"/>
      <family val="2"/>
      <charset val="238"/>
    </font>
    <font>
      <b/>
      <sz val="10"/>
      <color rgb="FF000000"/>
      <name val="Calibri"/>
      <family val="2"/>
      <charset val="238"/>
    </font>
    <font>
      <sz val="10"/>
      <color rgb="FFFF0000"/>
      <name val="Calibri"/>
      <family val="2"/>
      <scheme val="minor"/>
    </font>
    <font>
      <sz val="11"/>
      <color rgb="FFFF0000"/>
      <name val="Calibri"/>
      <family val="2"/>
      <scheme val="minor"/>
    </font>
    <font>
      <b/>
      <sz val="10"/>
      <name val="Calibri"/>
      <family val="2"/>
      <scheme val="minor"/>
    </font>
    <font>
      <sz val="11"/>
      <name val="Calibri"/>
      <family val="2"/>
      <scheme val="minor"/>
    </font>
    <font>
      <sz val="1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theme="1"/>
      <name val="Calibri"/>
      <family val="2"/>
      <charset val="238"/>
    </font>
    <font>
      <sz val="10"/>
      <color theme="1"/>
      <name val="Symbol"/>
      <family val="1"/>
      <charset val="2"/>
    </font>
    <font>
      <sz val="7"/>
      <color theme="1"/>
      <name val="Times New Roman"/>
      <family val="1"/>
      <charset val="238"/>
    </font>
    <font>
      <sz val="10"/>
      <color theme="1"/>
      <name val="Symbol"/>
      <family val="1"/>
      <charset val="238"/>
    </font>
    <font>
      <strike/>
      <sz val="10"/>
      <name val="Calibri"/>
      <family val="2"/>
      <charset val="238"/>
    </font>
    <font>
      <b/>
      <sz val="10"/>
      <color rgb="FFFF0000"/>
      <name val="Calibri"/>
      <family val="2"/>
      <charset val="238"/>
      <scheme val="minor"/>
    </font>
    <font>
      <sz val="10"/>
      <color rgb="FF000000"/>
      <name val="Calibri"/>
      <family val="2"/>
    </font>
    <font>
      <b/>
      <sz val="10"/>
      <color rgb="FF000000"/>
      <name val="Calibri"/>
      <family val="2"/>
      <scheme val="minor"/>
    </font>
    <font>
      <sz val="10"/>
      <name val="Calibri"/>
      <family val="2"/>
      <charset val="238"/>
      <scheme val="minor"/>
    </font>
    <font>
      <b/>
      <sz val="10"/>
      <name val="Calibri"/>
      <family val="2"/>
      <charset val="238"/>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rgb="FFA6A6A6"/>
        <bgColor indexed="64"/>
      </patternFill>
    </fill>
    <fill>
      <patternFill patternType="solid">
        <fgColor rgb="FFD9D9D9"/>
        <bgColor indexed="64"/>
      </patternFill>
    </fill>
    <fill>
      <patternFill patternType="solid">
        <fgColor rgb="FFBFBFBF"/>
        <bgColor indexed="64"/>
      </patternFill>
    </fill>
    <fill>
      <patternFill patternType="solid">
        <fgColor rgb="FFFFFFFF"/>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50">
    <xf numFmtId="0" fontId="0" fillId="0" borderId="0" xfId="0"/>
    <xf numFmtId="0" fontId="0" fillId="0" borderId="2" xfId="0" applyBorder="1" applyAlignment="1">
      <alignment wrapText="1"/>
    </xf>
    <xf numFmtId="4" fontId="0" fillId="0" borderId="0" xfId="0" applyNumberFormat="1"/>
    <xf numFmtId="4" fontId="6" fillId="0" borderId="1" xfId="0" applyNumberFormat="1" applyFont="1" applyBorder="1" applyAlignment="1">
      <alignment horizontal="center"/>
    </xf>
    <xf numFmtId="4" fontId="0" fillId="0" borderId="1" xfId="0" applyNumberFormat="1" applyBorder="1"/>
    <xf numFmtId="4" fontId="6" fillId="0" borderId="1" xfId="0" applyNumberFormat="1" applyFont="1" applyBorder="1"/>
    <xf numFmtId="0" fontId="8" fillId="0" borderId="0" xfId="0" applyFont="1" applyAlignment="1">
      <alignment vertical="center"/>
    </xf>
    <xf numFmtId="0" fontId="10"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6" xfId="0" applyFont="1" applyBorder="1" applyAlignment="1">
      <alignment vertical="center" wrapText="1"/>
    </xf>
    <xf numFmtId="4" fontId="12" fillId="0" borderId="6" xfId="0" applyNumberFormat="1" applyFont="1" applyBorder="1" applyAlignment="1">
      <alignment horizontal="right" vertical="center" wrapText="1"/>
    </xf>
    <xf numFmtId="10" fontId="12" fillId="0" borderId="6" xfId="0" applyNumberFormat="1" applyFont="1" applyBorder="1" applyAlignment="1">
      <alignment horizontal="right" vertical="center" wrapText="1"/>
    </xf>
    <xf numFmtId="0" fontId="13" fillId="0" borderId="6" xfId="0" applyFont="1" applyBorder="1" applyAlignment="1">
      <alignment vertical="center" wrapText="1"/>
    </xf>
    <xf numFmtId="4" fontId="13" fillId="0" borderId="6" xfId="0" applyNumberFormat="1" applyFont="1" applyBorder="1" applyAlignment="1">
      <alignment horizontal="right" vertical="center" wrapText="1"/>
    </xf>
    <xf numFmtId="10" fontId="13" fillId="0" borderId="6" xfId="0" applyNumberFormat="1" applyFont="1" applyBorder="1" applyAlignment="1">
      <alignment horizontal="right" vertical="center" wrapText="1"/>
    </xf>
    <xf numFmtId="0" fontId="11" fillId="0" borderId="6" xfId="0" applyFont="1" applyBorder="1" applyAlignment="1">
      <alignment vertical="center" wrapText="1"/>
    </xf>
    <xf numFmtId="4" fontId="11" fillId="0" borderId="6" xfId="0" applyNumberFormat="1" applyFont="1" applyBorder="1" applyAlignment="1">
      <alignment horizontal="right" vertical="center" wrapText="1"/>
    </xf>
    <xf numFmtId="10" fontId="15" fillId="0" borderId="6" xfId="0" applyNumberFormat="1" applyFont="1" applyBorder="1" applyAlignment="1">
      <alignment horizontal="right" vertical="center" wrapText="1"/>
    </xf>
    <xf numFmtId="0" fontId="9" fillId="0" borderId="6" xfId="0" applyFont="1" applyBorder="1" applyAlignment="1">
      <alignment horizontal="right" vertical="center" wrapText="1"/>
    </xf>
    <xf numFmtId="0" fontId="16" fillId="0" borderId="6" xfId="0" applyFont="1" applyBorder="1" applyAlignment="1">
      <alignment horizontal="right" vertical="center" wrapText="1"/>
    </xf>
    <xf numFmtId="0" fontId="11" fillId="0" borderId="6" xfId="0" applyFont="1" applyBorder="1" applyAlignment="1">
      <alignment horizontal="right" vertical="center" wrapText="1"/>
    </xf>
    <xf numFmtId="0" fontId="10" fillId="0" borderId="6" xfId="0" applyFont="1" applyBorder="1" applyAlignment="1">
      <alignment horizontal="center" vertical="center" wrapText="1"/>
    </xf>
    <xf numFmtId="0" fontId="13" fillId="0" borderId="6" xfId="0" applyFont="1" applyBorder="1" applyAlignment="1">
      <alignment horizontal="right" vertical="center" wrapText="1"/>
    </xf>
    <xf numFmtId="0" fontId="14" fillId="0" borderId="6" xfId="0" applyFont="1" applyBorder="1" applyAlignment="1">
      <alignment horizontal="right" vertical="center" wrapText="1"/>
    </xf>
    <xf numFmtId="10" fontId="12" fillId="0" borderId="6" xfId="0" applyNumberFormat="1" applyFont="1" applyBorder="1" applyAlignment="1">
      <alignment vertical="center" wrapText="1"/>
    </xf>
    <xf numFmtId="10" fontId="13" fillId="0" borderId="6" xfId="0" applyNumberFormat="1" applyFont="1" applyBorder="1" applyAlignment="1">
      <alignment vertical="center" wrapText="1"/>
    </xf>
    <xf numFmtId="0" fontId="9" fillId="0" borderId="5" xfId="0" applyFont="1" applyBorder="1" applyAlignment="1">
      <alignment vertical="center" wrapText="1"/>
    </xf>
    <xf numFmtId="0" fontId="17" fillId="0" borderId="6" xfId="0" applyFont="1" applyBorder="1" applyAlignment="1">
      <alignment vertical="center" wrapText="1"/>
    </xf>
    <xf numFmtId="4" fontId="17" fillId="0" borderId="6" xfId="0" applyNumberFormat="1" applyFont="1" applyBorder="1" applyAlignment="1">
      <alignment horizontal="right" vertical="center" wrapText="1"/>
    </xf>
    <xf numFmtId="10" fontId="17" fillId="0" borderId="6" xfId="0" applyNumberFormat="1" applyFont="1" applyBorder="1" applyAlignment="1">
      <alignment horizontal="right" vertical="center" wrapText="1"/>
    </xf>
    <xf numFmtId="0" fontId="10"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5" xfId="0" applyFont="1" applyBorder="1" applyAlignment="1">
      <alignment horizontal="left" vertical="center" wrapText="1"/>
    </xf>
    <xf numFmtId="0" fontId="13" fillId="0" borderId="5" xfId="0" applyFont="1" applyBorder="1" applyAlignment="1">
      <alignment horizontal="left" vertical="center" wrapText="1"/>
    </xf>
    <xf numFmtId="0" fontId="10" fillId="0" borderId="5" xfId="0" applyFont="1" applyBorder="1" applyAlignment="1">
      <alignment horizontal="left" vertical="center" wrapText="1"/>
    </xf>
    <xf numFmtId="4" fontId="7" fillId="0" borderId="6" xfId="0" applyNumberFormat="1" applyFont="1" applyBorder="1" applyAlignment="1">
      <alignment horizontal="right" vertical="center" wrapText="1"/>
    </xf>
    <xf numFmtId="0" fontId="19" fillId="0" borderId="5" xfId="0" applyFont="1" applyBorder="1" applyAlignment="1">
      <alignment horizontal="left" vertical="center" wrapText="1"/>
    </xf>
    <xf numFmtId="0" fontId="19" fillId="0" borderId="6" xfId="0" applyFont="1" applyBorder="1" applyAlignment="1">
      <alignment vertical="center" wrapText="1"/>
    </xf>
    <xf numFmtId="4" fontId="19" fillId="0" borderId="6" xfId="0" applyNumberFormat="1" applyFont="1" applyBorder="1" applyAlignment="1">
      <alignment horizontal="right"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vertical="center" wrapText="1"/>
    </xf>
    <xf numFmtId="4" fontId="18" fillId="2" borderId="6" xfId="0" applyNumberFormat="1" applyFont="1" applyFill="1" applyBorder="1" applyAlignment="1">
      <alignment horizontal="right" vertical="center" wrapText="1"/>
    </xf>
    <xf numFmtId="0" fontId="18" fillId="3" borderId="5" xfId="0" applyFont="1" applyFill="1" applyBorder="1" applyAlignment="1">
      <alignment horizontal="left" vertical="center" wrapText="1"/>
    </xf>
    <xf numFmtId="0" fontId="18" fillId="3" borderId="6" xfId="0" applyFont="1" applyFill="1" applyBorder="1" applyAlignment="1">
      <alignment vertical="center" wrapText="1"/>
    </xf>
    <xf numFmtId="4" fontId="18" fillId="3" borderId="6" xfId="0" applyNumberFormat="1" applyFont="1" applyFill="1" applyBorder="1" applyAlignment="1">
      <alignment horizontal="right" vertical="center" wrapText="1"/>
    </xf>
    <xf numFmtId="4" fontId="18" fillId="4" borderId="6" xfId="0" applyNumberFormat="1" applyFont="1" applyFill="1" applyBorder="1" applyAlignment="1">
      <alignment horizontal="right" vertical="center" wrapText="1"/>
    </xf>
    <xf numFmtId="4" fontId="18" fillId="5" borderId="6" xfId="0" applyNumberFormat="1" applyFont="1" applyFill="1" applyBorder="1" applyAlignment="1">
      <alignment horizontal="right" vertical="center"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4" fontId="18" fillId="6" borderId="4" xfId="0" applyNumberFormat="1" applyFont="1" applyFill="1" applyBorder="1" applyAlignment="1">
      <alignment horizontal="center" vertical="center" wrapText="1"/>
    </xf>
    <xf numFmtId="0" fontId="18" fillId="6" borderId="6" xfId="0" applyFont="1" applyFill="1" applyBorder="1" applyAlignment="1">
      <alignment vertical="center" wrapText="1"/>
    </xf>
    <xf numFmtId="4" fontId="18" fillId="6" borderId="6" xfId="0" applyNumberFormat="1" applyFont="1" applyFill="1" applyBorder="1" applyAlignment="1">
      <alignment horizontal="right" vertical="center" wrapText="1"/>
    </xf>
    <xf numFmtId="0" fontId="20" fillId="6" borderId="5" xfId="0" applyFont="1" applyFill="1" applyBorder="1" applyAlignment="1">
      <alignment vertical="center" wrapText="1"/>
    </xf>
    <xf numFmtId="0" fontId="20" fillId="0" borderId="0" xfId="0" applyFont="1" applyAlignment="1">
      <alignment vertical="center"/>
    </xf>
    <xf numFmtId="0" fontId="20" fillId="0" borderId="0" xfId="0" applyFont="1"/>
    <xf numFmtId="4" fontId="20" fillId="0" borderId="0" xfId="0" applyNumberFormat="1" applyFont="1"/>
    <xf numFmtId="0" fontId="21" fillId="8" borderId="6" xfId="0" applyFont="1" applyFill="1" applyBorder="1" applyAlignment="1">
      <alignment vertical="center" wrapText="1"/>
    </xf>
    <xf numFmtId="4" fontId="21" fillId="8" borderId="6" xfId="0" applyNumberFormat="1" applyFont="1" applyFill="1" applyBorder="1" applyAlignment="1">
      <alignment horizontal="right" vertical="center" wrapText="1"/>
    </xf>
    <xf numFmtId="0" fontId="22" fillId="0" borderId="6" xfId="0" applyFont="1" applyBorder="1" applyAlignment="1">
      <alignment vertical="center" wrapText="1"/>
    </xf>
    <xf numFmtId="4" fontId="5" fillId="0" borderId="6" xfId="0" applyNumberFormat="1" applyFont="1" applyBorder="1" applyAlignment="1">
      <alignment horizontal="right" vertical="center" wrapText="1"/>
    </xf>
    <xf numFmtId="4" fontId="22" fillId="8" borderId="6" xfId="0" applyNumberFormat="1" applyFont="1" applyFill="1" applyBorder="1" applyAlignment="1">
      <alignment horizontal="right" vertical="center" wrapText="1"/>
    </xf>
    <xf numFmtId="0" fontId="21" fillId="7" borderId="6" xfId="0" applyFont="1" applyFill="1" applyBorder="1" applyAlignment="1">
      <alignment vertical="center" wrapText="1"/>
    </xf>
    <xf numFmtId="4" fontId="21" fillId="7" borderId="6" xfId="0" applyNumberFormat="1" applyFont="1" applyFill="1" applyBorder="1" applyAlignment="1">
      <alignment horizontal="right" vertical="center" wrapText="1"/>
    </xf>
    <xf numFmtId="0" fontId="6" fillId="0" borderId="0" xfId="0" applyFont="1"/>
    <xf numFmtId="0" fontId="21" fillId="8" borderId="5" xfId="0" applyFont="1" applyFill="1" applyBorder="1" applyAlignment="1">
      <alignment horizontal="left" vertical="center" wrapText="1"/>
    </xf>
    <xf numFmtId="0" fontId="22" fillId="0" borderId="5" xfId="0" applyFont="1" applyBorder="1" applyAlignment="1">
      <alignment horizontal="left" vertical="center" wrapText="1"/>
    </xf>
    <xf numFmtId="0" fontId="6" fillId="7" borderId="5" xfId="0" applyFont="1" applyFill="1" applyBorder="1" applyAlignment="1">
      <alignment horizontal="left" vertical="center" wrapText="1"/>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vertical="center" wrapText="1"/>
    </xf>
    <xf numFmtId="4" fontId="6" fillId="2" borderId="6" xfId="0" applyNumberFormat="1" applyFont="1" applyFill="1" applyBorder="1" applyAlignment="1">
      <alignment horizontal="right" vertical="center" wrapText="1"/>
    </xf>
    <xf numFmtId="0" fontId="22" fillId="5" borderId="5" xfId="0" applyFont="1" applyFill="1" applyBorder="1" applyAlignment="1">
      <alignment horizontal="left" vertical="center" wrapText="1"/>
    </xf>
    <xf numFmtId="0" fontId="22" fillId="5" borderId="6" xfId="0" applyFont="1" applyFill="1" applyBorder="1" applyAlignment="1">
      <alignment vertical="center" wrapText="1"/>
    </xf>
    <xf numFmtId="4" fontId="4" fillId="5" borderId="6" xfId="0" applyNumberFormat="1" applyFont="1" applyFill="1" applyBorder="1" applyAlignment="1">
      <alignment horizontal="right" vertical="center" wrapText="1"/>
    </xf>
    <xf numFmtId="4" fontId="4" fillId="0" borderId="6" xfId="0" applyNumberFormat="1" applyFont="1" applyBorder="1" applyAlignment="1">
      <alignment horizontal="right" vertical="center" wrapText="1"/>
    </xf>
    <xf numFmtId="4" fontId="22" fillId="5" borderId="6" xfId="0" applyNumberFormat="1" applyFont="1" applyFill="1" applyBorder="1" applyAlignment="1">
      <alignment horizontal="right" vertical="center" wrapText="1"/>
    </xf>
    <xf numFmtId="0" fontId="23" fillId="0" borderId="0" xfId="0" applyFont="1" applyAlignment="1">
      <alignment vertical="center"/>
    </xf>
    <xf numFmtId="0" fontId="24" fillId="0" borderId="0" xfId="0" applyFont="1" applyAlignment="1">
      <alignment vertical="center"/>
    </xf>
    <xf numFmtId="0" fontId="23" fillId="0" borderId="0" xfId="0" applyFont="1" applyAlignment="1">
      <alignment horizontal="justify" vertical="center"/>
    </xf>
    <xf numFmtId="0" fontId="24" fillId="0" borderId="0" xfId="0" applyFont="1" applyAlignment="1">
      <alignment horizontal="justify" vertical="center"/>
    </xf>
    <xf numFmtId="0" fontId="26" fillId="0" borderId="0" xfId="0" applyFont="1" applyAlignment="1">
      <alignment horizontal="justify" vertical="center"/>
    </xf>
    <xf numFmtId="0" fontId="30" fillId="0" borderId="0" xfId="0" applyFont="1" applyAlignment="1">
      <alignment horizontal="justify" vertical="center"/>
    </xf>
    <xf numFmtId="0" fontId="31" fillId="9" borderId="8" xfId="0" applyFont="1" applyFill="1" applyBorder="1" applyAlignment="1">
      <alignment horizontal="center" vertical="center" wrapText="1"/>
    </xf>
    <xf numFmtId="0" fontId="31" fillId="9" borderId="6" xfId="0" applyFont="1" applyFill="1" applyBorder="1" applyAlignment="1">
      <alignment horizontal="center" vertical="center" wrapText="1"/>
    </xf>
    <xf numFmtId="16" fontId="31" fillId="9" borderId="6" xfId="0" applyNumberFormat="1" applyFont="1" applyFill="1" applyBorder="1" applyAlignment="1">
      <alignment horizontal="center" vertical="center" wrapText="1"/>
    </xf>
    <xf numFmtId="0" fontId="26" fillId="0" borderId="5" xfId="0" applyFont="1" applyBorder="1" applyAlignment="1">
      <alignment horizontal="justify" vertical="center" wrapText="1"/>
    </xf>
    <xf numFmtId="4" fontId="26" fillId="0" borderId="6" xfId="0" applyNumberFormat="1" applyFont="1" applyBorder="1" applyAlignment="1">
      <alignment horizontal="right" vertical="center" wrapText="1"/>
    </xf>
    <xf numFmtId="10" fontId="26" fillId="0" borderId="6" xfId="0" applyNumberFormat="1" applyFont="1" applyBorder="1" applyAlignment="1">
      <alignment horizontal="right" vertical="center" wrapText="1"/>
    </xf>
    <xf numFmtId="0" fontId="26" fillId="0" borderId="5" xfId="0" applyFont="1" applyBorder="1" applyAlignment="1">
      <alignment vertical="center" wrapText="1"/>
    </xf>
    <xf numFmtId="0" fontId="31" fillId="10" borderId="5" xfId="0" applyFont="1" applyFill="1" applyBorder="1" applyAlignment="1">
      <alignment horizontal="justify" vertical="center" wrapText="1"/>
    </xf>
    <xf numFmtId="4" fontId="31" fillId="10" borderId="6" xfId="0" applyNumberFormat="1" applyFont="1" applyFill="1" applyBorder="1" applyAlignment="1">
      <alignment horizontal="right" vertical="center" wrapText="1"/>
    </xf>
    <xf numFmtId="0" fontId="34" fillId="0" borderId="0" xfId="0" applyFont="1" applyAlignment="1">
      <alignment horizontal="justify" vertical="center"/>
    </xf>
    <xf numFmtId="0" fontId="25" fillId="0" borderId="0" xfId="0" applyFont="1" applyAlignment="1">
      <alignment horizontal="justify" vertical="center"/>
    </xf>
    <xf numFmtId="0" fontId="23" fillId="9" borderId="7" xfId="0" applyFont="1" applyFill="1" applyBorder="1" applyAlignment="1">
      <alignment horizontal="center" vertical="center" wrapText="1"/>
    </xf>
    <xf numFmtId="0" fontId="35" fillId="9" borderId="9" xfId="0" applyFont="1" applyFill="1" applyBorder="1" applyAlignment="1">
      <alignment horizontal="center" vertical="center" wrapText="1"/>
    </xf>
    <xf numFmtId="0" fontId="32" fillId="9" borderId="5" xfId="0" applyFont="1" applyFill="1" applyBorder="1" applyAlignment="1">
      <alignment horizontal="center" vertical="center" wrapText="1"/>
    </xf>
    <xf numFmtId="0" fontId="31" fillId="9" borderId="10" xfId="0" applyFont="1" applyFill="1" applyBorder="1" applyAlignment="1">
      <alignment horizontal="center" vertical="center" wrapText="1"/>
    </xf>
    <xf numFmtId="0" fontId="0" fillId="9" borderId="6" xfId="0" applyFill="1" applyBorder="1" applyAlignment="1">
      <alignment vertical="center" wrapText="1"/>
    </xf>
    <xf numFmtId="16" fontId="31" fillId="9" borderId="10" xfId="0" applyNumberFormat="1" applyFont="1" applyFill="1" applyBorder="1" applyAlignment="1">
      <alignment horizontal="center" vertical="center" wrapText="1"/>
    </xf>
    <xf numFmtId="0" fontId="32" fillId="0" borderId="0" xfId="0" applyFont="1" applyAlignment="1">
      <alignment horizontal="justify" vertical="center"/>
    </xf>
    <xf numFmtId="0" fontId="6" fillId="0" borderId="0" xfId="0" applyFont="1" applyAlignment="1">
      <alignment wrapText="1"/>
    </xf>
    <xf numFmtId="4" fontId="6" fillId="0" borderId="0" xfId="0" applyNumberFormat="1" applyFont="1"/>
    <xf numFmtId="0" fontId="20" fillId="5" borderId="0" xfId="0" applyFont="1" applyFill="1" applyAlignment="1">
      <alignment vertical="center" wrapText="1"/>
    </xf>
    <xf numFmtId="0" fontId="18" fillId="5" borderId="0" xfId="0" applyFont="1" applyFill="1" applyAlignment="1">
      <alignment vertical="center" wrapText="1"/>
    </xf>
    <xf numFmtId="4" fontId="18" fillId="5" borderId="0" xfId="0" applyNumberFormat="1" applyFont="1" applyFill="1" applyAlignment="1">
      <alignment horizontal="right" vertical="center" wrapText="1"/>
    </xf>
    <xf numFmtId="4" fontId="18" fillId="5" borderId="0" xfId="0" applyNumberFormat="1" applyFont="1" applyFill="1" applyAlignment="1">
      <alignment vertical="center" wrapText="1"/>
    </xf>
    <xf numFmtId="4" fontId="21" fillId="2" borderId="6" xfId="0" applyNumberFormat="1" applyFont="1" applyFill="1" applyBorder="1" applyAlignment="1">
      <alignment horizontal="right" vertical="center" wrapText="1"/>
    </xf>
    <xf numFmtId="4" fontId="24" fillId="0" borderId="0" xfId="0" applyNumberFormat="1" applyFont="1" applyAlignment="1">
      <alignment vertical="center"/>
    </xf>
    <xf numFmtId="1" fontId="21" fillId="6" borderId="6" xfId="0" applyNumberFormat="1" applyFont="1" applyFill="1" applyBorder="1" applyAlignment="1">
      <alignment horizontal="center" vertical="center" wrapText="1"/>
    </xf>
    <xf numFmtId="0" fontId="29" fillId="0" borderId="0" xfId="0" applyFont="1" applyAlignment="1">
      <alignment horizontal="justify" vertical="center"/>
    </xf>
    <xf numFmtId="0" fontId="36" fillId="0" borderId="0" xfId="0" applyFont="1" applyAlignment="1">
      <alignment horizontal="justify" vertical="center"/>
    </xf>
    <xf numFmtId="0" fontId="37" fillId="0" borderId="0" xfId="0" applyFont="1"/>
    <xf numFmtId="4" fontId="37" fillId="0" borderId="0" xfId="0" applyNumberFormat="1" applyFont="1"/>
    <xf numFmtId="0" fontId="36" fillId="0" borderId="0" xfId="0" applyFont="1" applyAlignment="1">
      <alignment horizontal="left" vertical="center" wrapText="1"/>
    </xf>
    <xf numFmtId="0" fontId="38" fillId="0" borderId="0" xfId="0" applyFont="1" applyAlignment="1">
      <alignment horizontal="justify" vertical="center"/>
    </xf>
    <xf numFmtId="0" fontId="39" fillId="0" borderId="0" xfId="0" applyFont="1"/>
    <xf numFmtId="4" fontId="39" fillId="0" borderId="0" xfId="0" applyNumberFormat="1" applyFont="1"/>
    <xf numFmtId="4" fontId="19" fillId="5" borderId="6" xfId="0" applyNumberFormat="1" applyFont="1" applyFill="1" applyBorder="1" applyAlignment="1">
      <alignment horizontal="right" vertical="center" wrapText="1"/>
    </xf>
    <xf numFmtId="0" fontId="0" fillId="2" borderId="0" xfId="0" applyFill="1"/>
    <xf numFmtId="0" fontId="26" fillId="0" borderId="5" xfId="0" applyFont="1" applyBorder="1" applyAlignment="1">
      <alignment horizontal="left" vertical="center" wrapText="1"/>
    </xf>
    <xf numFmtId="4" fontId="21" fillId="6" borderId="6" xfId="0" applyNumberFormat="1" applyFont="1" applyFill="1" applyBorder="1" applyAlignment="1">
      <alignment horizontal="right" vertical="center" wrapText="1"/>
    </xf>
    <xf numFmtId="4" fontId="5" fillId="5" borderId="6" xfId="0" applyNumberFormat="1" applyFont="1" applyFill="1" applyBorder="1" applyAlignment="1">
      <alignment horizontal="right" vertical="center" wrapText="1"/>
    </xf>
    <xf numFmtId="4" fontId="41" fillId="0" borderId="1" xfId="0" applyNumberFormat="1" applyFont="1" applyBorder="1"/>
    <xf numFmtId="2" fontId="0" fillId="0" borderId="2" xfId="0" applyNumberFormat="1" applyBorder="1" applyAlignment="1">
      <alignment wrapText="1"/>
    </xf>
    <xf numFmtId="49" fontId="0" fillId="0" borderId="0" xfId="0" applyNumberFormat="1"/>
    <xf numFmtId="0" fontId="42" fillId="0" borderId="0" xfId="0" applyFont="1" applyAlignment="1">
      <alignment horizontal="justify" vertical="center"/>
    </xf>
    <xf numFmtId="49" fontId="43" fillId="0" borderId="0" xfId="0" applyNumberFormat="1" applyFont="1" applyAlignment="1">
      <alignment horizontal="left" vertical="center"/>
    </xf>
    <xf numFmtId="0" fontId="42" fillId="0" borderId="2" xfId="0" applyFont="1" applyBorder="1" applyAlignment="1">
      <alignment wrapText="1"/>
    </xf>
    <xf numFmtId="0" fontId="43" fillId="0" borderId="2" xfId="0" applyFont="1" applyBorder="1" applyAlignment="1">
      <alignment wrapText="1"/>
    </xf>
    <xf numFmtId="4" fontId="43" fillId="0" borderId="0" xfId="0" applyNumberFormat="1" applyFont="1"/>
    <xf numFmtId="0" fontId="43" fillId="0" borderId="0" xfId="0" applyFont="1"/>
    <xf numFmtId="0" fontId="19" fillId="5" borderId="5" xfId="0" applyFont="1" applyFill="1" applyBorder="1" applyAlignment="1">
      <alignment horizontal="left" vertical="center" wrapText="1"/>
    </xf>
    <xf numFmtId="0" fontId="19" fillId="5" borderId="6" xfId="0" applyFont="1" applyFill="1" applyBorder="1" applyAlignment="1">
      <alignment vertical="center" wrapText="1"/>
    </xf>
    <xf numFmtId="4" fontId="0" fillId="5" borderId="0" xfId="0" applyNumberFormat="1" applyFill="1"/>
    <xf numFmtId="0" fontId="0" fillId="5" borderId="0" xfId="0" applyFill="1"/>
    <xf numFmtId="4" fontId="3" fillId="0" borderId="6" xfId="0" applyNumberFormat="1" applyFont="1" applyBorder="1" applyAlignment="1">
      <alignment horizontal="right" vertical="center" wrapText="1"/>
    </xf>
    <xf numFmtId="4" fontId="3" fillId="5" borderId="6" xfId="0" applyNumberFormat="1" applyFont="1" applyFill="1" applyBorder="1" applyAlignment="1">
      <alignment horizontal="right" vertical="center" wrapText="1"/>
    </xf>
    <xf numFmtId="4" fontId="2" fillId="0" borderId="6" xfId="0" applyNumberFormat="1" applyFont="1" applyBorder="1" applyAlignment="1">
      <alignment horizontal="right" vertical="center" wrapText="1"/>
    </xf>
    <xf numFmtId="4" fontId="2" fillId="5" borderId="6" xfId="0" applyNumberFormat="1" applyFont="1" applyFill="1" applyBorder="1" applyAlignment="1">
      <alignment horizontal="right" vertical="center" wrapText="1"/>
    </xf>
    <xf numFmtId="4" fontId="21" fillId="5" borderId="6" xfId="0" applyNumberFormat="1" applyFont="1" applyFill="1" applyBorder="1" applyAlignment="1">
      <alignment horizontal="right" vertical="center" wrapText="1"/>
    </xf>
    <xf numFmtId="4" fontId="32" fillId="0" borderId="6" xfId="0" applyNumberFormat="1" applyFont="1" applyBorder="1" applyAlignment="1">
      <alignment horizontal="right" vertical="center" wrapText="1"/>
    </xf>
    <xf numFmtId="10" fontId="32" fillId="0" borderId="6" xfId="0" applyNumberFormat="1" applyFont="1" applyBorder="1" applyAlignment="1">
      <alignment horizontal="right" vertical="center" wrapText="1"/>
    </xf>
    <xf numFmtId="4" fontId="1" fillId="5" borderId="6" xfId="0" applyNumberFormat="1" applyFont="1" applyFill="1" applyBorder="1" applyAlignment="1">
      <alignment horizontal="right" vertical="center" wrapText="1"/>
    </xf>
    <xf numFmtId="0" fontId="19" fillId="0" borderId="3" xfId="0" applyFont="1" applyBorder="1" applyAlignment="1">
      <alignment horizontal="left" vertical="center" wrapText="1"/>
    </xf>
    <xf numFmtId="0" fontId="19" fillId="5" borderId="4" xfId="0" applyFont="1" applyFill="1" applyBorder="1" applyAlignment="1">
      <alignment vertical="center" wrapText="1"/>
    </xf>
    <xf numFmtId="4" fontId="19" fillId="0" borderId="4" xfId="0" applyNumberFormat="1" applyFont="1" applyBorder="1" applyAlignment="1">
      <alignment horizontal="right" vertical="center" wrapText="1"/>
    </xf>
    <xf numFmtId="4" fontId="18" fillId="5" borderId="4" xfId="0" applyNumberFormat="1" applyFont="1" applyFill="1" applyBorder="1" applyAlignment="1">
      <alignment horizontal="right" vertical="center" wrapText="1"/>
    </xf>
    <xf numFmtId="0" fontId="18" fillId="11" borderId="5" xfId="0" applyFont="1" applyFill="1" applyBorder="1" applyAlignment="1">
      <alignment horizontal="left" vertical="center" wrapText="1"/>
    </xf>
    <xf numFmtId="4" fontId="18" fillId="11" borderId="6" xfId="0" applyNumberFormat="1" applyFont="1" applyFill="1" applyBorder="1" applyAlignment="1">
      <alignment horizontal="right" vertical="center" wrapText="1"/>
    </xf>
    <xf numFmtId="4" fontId="20" fillId="11" borderId="6" xfId="0" applyNumberFormat="1" applyFont="1" applyFill="1" applyBorder="1" applyAlignment="1">
      <alignment horizontal="right" vertical="center" wrapText="1"/>
    </xf>
    <xf numFmtId="0" fontId="19" fillId="0" borderId="6" xfId="0" applyFont="1" applyBorder="1" applyAlignment="1">
      <alignment horizontal="left" vertical="center" wrapText="1"/>
    </xf>
    <xf numFmtId="0" fontId="6" fillId="0" borderId="1" xfId="0" applyFont="1" applyBorder="1"/>
    <xf numFmtId="0" fontId="0" fillId="0" borderId="1" xfId="0" applyBorder="1"/>
    <xf numFmtId="0" fontId="0" fillId="0" borderId="1" xfId="0" applyBorder="1" applyAlignment="1">
      <alignment wrapText="1"/>
    </xf>
    <xf numFmtId="0" fontId="6" fillId="0" borderId="16" xfId="0" applyFont="1" applyBorder="1"/>
    <xf numFmtId="4" fontId="6" fillId="0" borderId="16" xfId="0" applyNumberFormat="1" applyFont="1" applyBorder="1"/>
    <xf numFmtId="4" fontId="19" fillId="5" borderId="1" xfId="0" applyNumberFormat="1" applyFont="1" applyFill="1" applyBorder="1" applyAlignment="1">
      <alignment horizontal="right" vertical="center" wrapText="1"/>
    </xf>
    <xf numFmtId="0" fontId="6" fillId="0" borderId="1" xfId="0" applyFont="1" applyBorder="1" applyAlignment="1">
      <alignment horizontal="center"/>
    </xf>
    <xf numFmtId="0" fontId="18" fillId="5" borderId="1" xfId="0" applyFont="1" applyFill="1" applyBorder="1" applyAlignment="1">
      <alignment horizontal="center" vertical="center" wrapText="1"/>
    </xf>
    <xf numFmtId="4" fontId="18" fillId="5" borderId="1" xfId="0" applyNumberFormat="1" applyFont="1" applyFill="1" applyBorder="1" applyAlignment="1">
      <alignment horizontal="center" wrapText="1"/>
    </xf>
    <xf numFmtId="4" fontId="18" fillId="5" borderId="1" xfId="0" applyNumberFormat="1" applyFont="1" applyFill="1" applyBorder="1" applyAlignment="1">
      <alignment horizontal="center" vertical="center"/>
    </xf>
    <xf numFmtId="4" fontId="18" fillId="5" borderId="1" xfId="0" applyNumberFormat="1" applyFont="1" applyFill="1" applyBorder="1" applyAlignment="1">
      <alignment horizontal="right" vertical="center" wrapText="1"/>
    </xf>
    <xf numFmtId="2" fontId="19" fillId="5" borderId="1" xfId="0" applyNumberFormat="1" applyFont="1" applyFill="1" applyBorder="1" applyAlignment="1">
      <alignment horizontal="right" vertical="center" wrapText="1"/>
    </xf>
    <xf numFmtId="4" fontId="19" fillId="5" borderId="0" xfId="0" applyNumberFormat="1" applyFont="1" applyFill="1" applyAlignment="1">
      <alignment horizontal="right" vertical="center" wrapText="1"/>
    </xf>
    <xf numFmtId="0" fontId="21" fillId="12" borderId="5" xfId="0" applyFont="1" applyFill="1" applyBorder="1" applyAlignment="1">
      <alignment horizontal="left" vertical="center" wrapText="1"/>
    </xf>
    <xf numFmtId="0" fontId="21" fillId="12" borderId="6" xfId="0" applyFont="1" applyFill="1" applyBorder="1" applyAlignment="1">
      <alignment vertical="center" wrapText="1"/>
    </xf>
    <xf numFmtId="4" fontId="21" fillId="12" borderId="6" xfId="0" applyNumberFormat="1" applyFont="1" applyFill="1" applyBorder="1" applyAlignment="1">
      <alignment horizontal="right" vertical="center" wrapText="1"/>
    </xf>
    <xf numFmtId="0" fontId="21" fillId="13" borderId="5" xfId="0" applyFont="1" applyFill="1" applyBorder="1" applyAlignment="1">
      <alignment horizontal="left" vertical="center" wrapText="1"/>
    </xf>
    <xf numFmtId="0" fontId="21" fillId="13" borderId="6" xfId="0" applyFont="1" applyFill="1" applyBorder="1" applyAlignment="1">
      <alignment vertical="center" wrapText="1"/>
    </xf>
    <xf numFmtId="4" fontId="21" fillId="13" borderId="6" xfId="0" applyNumberFormat="1" applyFont="1" applyFill="1" applyBorder="1" applyAlignment="1">
      <alignment horizontal="right" vertical="center" wrapText="1"/>
    </xf>
    <xf numFmtId="4" fontId="6" fillId="12" borderId="6" xfId="0" applyNumberFormat="1" applyFont="1" applyFill="1" applyBorder="1" applyAlignment="1">
      <alignment horizontal="right" vertical="center" wrapText="1"/>
    </xf>
    <xf numFmtId="4" fontId="22" fillId="12" borderId="6" xfId="0" applyNumberFormat="1" applyFont="1" applyFill="1" applyBorder="1" applyAlignment="1">
      <alignment horizontal="right" vertical="center" wrapText="1"/>
    </xf>
    <xf numFmtId="0" fontId="18" fillId="12" borderId="5" xfId="0" applyFont="1" applyFill="1" applyBorder="1" applyAlignment="1">
      <alignment horizontal="left" vertical="center" wrapText="1"/>
    </xf>
    <xf numFmtId="0" fontId="18" fillId="12" borderId="6" xfId="0" applyFont="1" applyFill="1" applyBorder="1" applyAlignment="1">
      <alignment vertical="center" wrapText="1"/>
    </xf>
    <xf numFmtId="4" fontId="18" fillId="12" borderId="6" xfId="0" applyNumberFormat="1" applyFont="1" applyFill="1" applyBorder="1" applyAlignment="1">
      <alignment horizontal="right" vertical="center" wrapText="1"/>
    </xf>
    <xf numFmtId="0" fontId="18" fillId="13" borderId="5" xfId="0" applyFont="1" applyFill="1" applyBorder="1" applyAlignment="1">
      <alignment horizontal="left" vertical="center" wrapText="1"/>
    </xf>
    <xf numFmtId="0" fontId="18" fillId="13" borderId="6" xfId="0" applyFont="1" applyFill="1" applyBorder="1" applyAlignment="1">
      <alignment vertical="center" wrapText="1"/>
    </xf>
    <xf numFmtId="4" fontId="18" fillId="13" borderId="6" xfId="0" applyNumberFormat="1" applyFont="1" applyFill="1" applyBorder="1" applyAlignment="1">
      <alignment horizontal="right" vertical="center" wrapText="1"/>
    </xf>
    <xf numFmtId="0" fontId="18" fillId="14" borderId="3" xfId="0" applyFont="1" applyFill="1" applyBorder="1" applyAlignment="1">
      <alignment horizontal="center" vertical="center" wrapText="1"/>
    </xf>
    <xf numFmtId="0" fontId="18" fillId="14" borderId="4" xfId="0" applyFont="1" applyFill="1" applyBorder="1" applyAlignment="1">
      <alignment horizontal="center" vertical="center" wrapText="1"/>
    </xf>
    <xf numFmtId="4" fontId="18" fillId="14" borderId="4" xfId="0" applyNumberFormat="1" applyFont="1" applyFill="1" applyBorder="1" applyAlignment="1">
      <alignment horizontal="center" vertical="center" wrapText="1"/>
    </xf>
    <xf numFmtId="0" fontId="19" fillId="14" borderId="5" xfId="0" applyFont="1" applyFill="1" applyBorder="1" applyAlignment="1">
      <alignment horizontal="left" vertical="center" wrapText="1"/>
    </xf>
    <xf numFmtId="0" fontId="19" fillId="14" borderId="6" xfId="0" applyFont="1" applyFill="1" applyBorder="1" applyAlignment="1">
      <alignment horizontal="center" vertical="center" wrapText="1"/>
    </xf>
    <xf numFmtId="1" fontId="19" fillId="14" borderId="6" xfId="0" applyNumberFormat="1" applyFont="1" applyFill="1" applyBorder="1" applyAlignment="1">
      <alignment horizontal="center" vertical="center" wrapText="1"/>
    </xf>
    <xf numFmtId="3" fontId="19" fillId="14" borderId="6" xfId="0" applyNumberFormat="1" applyFont="1" applyFill="1" applyBorder="1" applyAlignment="1">
      <alignment horizontal="center" vertical="center" wrapText="1"/>
    </xf>
    <xf numFmtId="0" fontId="18" fillId="11" borderId="6" xfId="0" applyFont="1" applyFill="1" applyBorder="1" applyAlignment="1">
      <alignment vertical="center" wrapText="1"/>
    </xf>
    <xf numFmtId="2" fontId="18" fillId="5" borderId="6" xfId="0" applyNumberFormat="1" applyFont="1" applyFill="1" applyBorder="1" applyAlignment="1">
      <alignment horizontal="right" vertical="center" wrapText="1"/>
    </xf>
    <xf numFmtId="0" fontId="24" fillId="5" borderId="0" xfId="0" applyFont="1" applyFill="1" applyAlignment="1">
      <alignment vertical="center"/>
    </xf>
    <xf numFmtId="4" fontId="50" fillId="5" borderId="0" xfId="0" applyNumberFormat="1" applyFont="1" applyFill="1" applyAlignment="1">
      <alignment horizontal="right" vertical="center" wrapText="1"/>
    </xf>
    <xf numFmtId="4" fontId="50" fillId="5" borderId="3" xfId="0" applyNumberFormat="1" applyFont="1" applyFill="1" applyBorder="1" applyAlignment="1">
      <alignment horizontal="right" vertical="center" wrapText="1"/>
    </xf>
    <xf numFmtId="10" fontId="43" fillId="0" borderId="6" xfId="0" applyNumberFormat="1" applyFont="1" applyBorder="1" applyAlignment="1">
      <alignment vertical="center" wrapText="1"/>
    </xf>
    <xf numFmtId="4" fontId="43" fillId="0" borderId="3" xfId="0" applyNumberFormat="1" applyFont="1" applyBorder="1"/>
    <xf numFmtId="4" fontId="43" fillId="0" borderId="3" xfId="0" applyNumberFormat="1" applyFont="1" applyBorder="1" applyAlignment="1">
      <alignment vertical="center"/>
    </xf>
    <xf numFmtId="4" fontId="43" fillId="0" borderId="6" xfId="0" applyNumberFormat="1" applyFont="1" applyBorder="1" applyAlignment="1">
      <alignment horizontal="right" vertical="center" wrapText="1"/>
    </xf>
    <xf numFmtId="4" fontId="51" fillId="10" borderId="6" xfId="0" applyNumberFormat="1" applyFont="1" applyFill="1" applyBorder="1" applyAlignment="1">
      <alignment vertical="center" wrapText="1"/>
    </xf>
    <xf numFmtId="0" fontId="32" fillId="0" borderId="0" xfId="0" applyFont="1" applyAlignment="1">
      <alignment horizontal="left" vertical="center"/>
    </xf>
    <xf numFmtId="4" fontId="0" fillId="5" borderId="1" xfId="0" applyNumberFormat="1" applyFill="1" applyBorder="1"/>
    <xf numFmtId="0" fontId="0" fillId="0" borderId="0" xfId="0" applyAlignment="1">
      <alignment horizontal="center"/>
    </xf>
    <xf numFmtId="0" fontId="44" fillId="0" borderId="0" xfId="0" applyFont="1" applyAlignment="1">
      <alignment horizontal="left" vertical="center"/>
    </xf>
    <xf numFmtId="0" fontId="24" fillId="0" borderId="0" xfId="0" applyFont="1" applyAlignment="1">
      <alignment horizontal="left" vertical="center" wrapText="1"/>
    </xf>
    <xf numFmtId="0" fontId="31" fillId="9" borderId="7" xfId="0" applyFont="1" applyFill="1" applyBorder="1" applyAlignment="1">
      <alignment horizontal="justify" vertical="center" wrapText="1"/>
    </xf>
    <xf numFmtId="0" fontId="31" fillId="9" borderId="5" xfId="0" applyFont="1" applyFill="1" applyBorder="1" applyAlignment="1">
      <alignment horizontal="justify" vertical="center" wrapText="1"/>
    </xf>
    <xf numFmtId="4" fontId="6" fillId="2" borderId="7" xfId="0" applyNumberFormat="1" applyFont="1" applyFill="1" applyBorder="1" applyAlignment="1">
      <alignment horizontal="right" vertical="center" wrapText="1"/>
    </xf>
    <xf numFmtId="4" fontId="6" fillId="2" borderId="5" xfId="0" applyNumberFormat="1" applyFont="1" applyFill="1" applyBorder="1" applyAlignment="1">
      <alignment horizontal="right" vertical="center" wrapText="1"/>
    </xf>
    <xf numFmtId="0" fontId="23" fillId="0" borderId="0" xfId="0" applyFont="1" applyAlignment="1">
      <alignment horizontal="left" vertical="center"/>
    </xf>
    <xf numFmtId="0" fontId="24" fillId="0" borderId="0" xfId="0" applyFont="1" applyAlignment="1">
      <alignment horizontal="left" vertical="center"/>
    </xf>
    <xf numFmtId="0" fontId="27" fillId="0" borderId="0" xfId="0" applyFont="1" applyAlignment="1">
      <alignment horizontal="left" vertical="center" wrapText="1"/>
    </xf>
    <xf numFmtId="0" fontId="24" fillId="5" borderId="0" xfId="0" applyFont="1" applyFill="1" applyAlignment="1">
      <alignment horizontal="left" vertical="center"/>
    </xf>
    <xf numFmtId="16" fontId="31" fillId="9" borderId="7" xfId="0" applyNumberFormat="1" applyFont="1" applyFill="1" applyBorder="1" applyAlignment="1">
      <alignment horizontal="center" vertical="center" wrapText="1"/>
    </xf>
    <xf numFmtId="16" fontId="31" fillId="9" borderId="5" xfId="0" applyNumberFormat="1" applyFont="1" applyFill="1" applyBorder="1" applyAlignment="1">
      <alignment horizontal="center" vertical="center" wrapText="1"/>
    </xf>
    <xf numFmtId="0" fontId="32" fillId="9" borderId="7" xfId="0" applyFont="1" applyFill="1" applyBorder="1" applyAlignment="1">
      <alignment horizontal="center" vertical="center" wrapText="1"/>
    </xf>
    <xf numFmtId="0" fontId="32" fillId="9" borderId="5" xfId="0" applyFont="1" applyFill="1" applyBorder="1" applyAlignment="1">
      <alignment horizontal="center" vertical="center" wrapText="1"/>
    </xf>
    <xf numFmtId="0" fontId="27" fillId="0" borderId="0" xfId="0" applyFont="1" applyAlignment="1">
      <alignment horizontal="left" vertical="center"/>
    </xf>
    <xf numFmtId="0" fontId="45" fillId="0" borderId="0" xfId="0" applyFont="1" applyAlignment="1">
      <alignment horizontal="left" vertical="center"/>
    </xf>
    <xf numFmtId="49" fontId="47" fillId="5" borderId="0" xfId="0" applyNumberFormat="1" applyFont="1" applyFill="1" applyAlignment="1">
      <alignment horizontal="left" vertical="center" wrapText="1"/>
    </xf>
    <xf numFmtId="0" fontId="29" fillId="0" borderId="0" xfId="0" applyFont="1" applyAlignment="1">
      <alignment horizontal="left" vertical="center"/>
    </xf>
    <xf numFmtId="0" fontId="6" fillId="0" borderId="0" xfId="0" applyFont="1" applyAlignment="1">
      <alignment horizontal="center"/>
    </xf>
    <xf numFmtId="0" fontId="27" fillId="5" borderId="0" xfId="0" applyFont="1" applyFill="1" applyAlignment="1">
      <alignment horizontal="left" vertical="center"/>
    </xf>
    <xf numFmtId="0" fontId="21" fillId="2" borderId="7"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7" xfId="0" applyFont="1" applyFill="1" applyBorder="1" applyAlignment="1">
      <alignment vertical="center" wrapText="1"/>
    </xf>
    <xf numFmtId="0" fontId="21" fillId="2" borderId="5" xfId="0" applyFont="1" applyFill="1" applyBorder="1" applyAlignment="1">
      <alignment vertical="center" wrapText="1"/>
    </xf>
    <xf numFmtId="4" fontId="21" fillId="2" borderId="7" xfId="0" applyNumberFormat="1" applyFont="1" applyFill="1" applyBorder="1" applyAlignment="1">
      <alignment horizontal="right" vertical="center" wrapText="1"/>
    </xf>
    <xf numFmtId="4" fontId="21" fillId="2" borderId="5" xfId="0" applyNumberFormat="1" applyFont="1" applyFill="1" applyBorder="1" applyAlignment="1">
      <alignment horizontal="right" vertical="center" wrapText="1"/>
    </xf>
    <xf numFmtId="0" fontId="6" fillId="0" borderId="0" xfId="0" applyFont="1" applyAlignment="1">
      <alignment horizontal="left"/>
    </xf>
    <xf numFmtId="0" fontId="32" fillId="9" borderId="7" xfId="0" applyFont="1" applyFill="1" applyBorder="1" applyAlignment="1">
      <alignment horizontal="left" vertical="center" wrapText="1" indent="5"/>
    </xf>
    <xf numFmtId="0" fontId="32" fillId="9" borderId="5" xfId="0" applyFont="1" applyFill="1" applyBorder="1" applyAlignment="1">
      <alignment horizontal="left" vertical="center" wrapText="1" indent="5"/>
    </xf>
    <xf numFmtId="0" fontId="26" fillId="0" borderId="0" xfId="0" applyFont="1" applyAlignment="1">
      <alignment horizontal="left" vertical="center" wrapText="1"/>
    </xf>
    <xf numFmtId="0" fontId="40" fillId="0" borderId="0" xfId="0" applyFont="1" applyAlignment="1">
      <alignment horizontal="left" vertical="center"/>
    </xf>
    <xf numFmtId="49" fontId="44" fillId="5" borderId="0" xfId="0" applyNumberFormat="1" applyFont="1" applyFill="1" applyAlignment="1">
      <alignment horizontal="left" vertical="center" wrapText="1"/>
    </xf>
    <xf numFmtId="49" fontId="43" fillId="0" borderId="0" xfId="0" applyNumberFormat="1" applyFont="1" applyAlignment="1">
      <alignment horizontal="left" vertical="center"/>
    </xf>
    <xf numFmtId="49" fontId="32" fillId="5" borderId="0" xfId="0" applyNumberFormat="1" applyFont="1" applyFill="1" applyAlignment="1">
      <alignment horizontal="left" vertical="center" wrapText="1"/>
    </xf>
    <xf numFmtId="0" fontId="43" fillId="0" borderId="0" xfId="0" applyFont="1" applyAlignment="1">
      <alignment horizontal="left" vertical="center" wrapText="1"/>
    </xf>
    <xf numFmtId="2" fontId="32" fillId="5" borderId="0" xfId="0" applyNumberFormat="1" applyFont="1" applyFill="1" applyAlignment="1">
      <alignment horizontal="left" vertical="center" wrapText="1"/>
    </xf>
    <xf numFmtId="49" fontId="53" fillId="5" borderId="0" xfId="0" applyNumberFormat="1" applyFont="1" applyFill="1" applyAlignment="1">
      <alignment horizontal="left" vertical="center"/>
    </xf>
    <xf numFmtId="49" fontId="43" fillId="5" borderId="0" xfId="0" applyNumberFormat="1" applyFont="1" applyFill="1" applyAlignment="1">
      <alignment horizontal="left" vertical="center"/>
    </xf>
    <xf numFmtId="0" fontId="43" fillId="0" borderId="0" xfId="0" applyFont="1" applyAlignment="1">
      <alignment horizontal="left" vertical="center"/>
    </xf>
    <xf numFmtId="4" fontId="43" fillId="0" borderId="0" xfId="0" applyNumberFormat="1" applyFont="1" applyAlignment="1">
      <alignment horizontal="center"/>
    </xf>
    <xf numFmtId="0" fontId="6" fillId="0" borderId="13" xfId="0" applyFont="1" applyBorder="1" applyAlignment="1">
      <alignment horizontal="center" wrapText="1"/>
    </xf>
    <xf numFmtId="0" fontId="6" fillId="0" borderId="14" xfId="0" applyFont="1" applyBorder="1" applyAlignment="1">
      <alignment horizontal="center" wrapText="1"/>
    </xf>
    <xf numFmtId="0" fontId="41" fillId="0" borderId="13" xfId="0" applyFont="1" applyBorder="1" applyAlignment="1">
      <alignment horizontal="center" wrapText="1"/>
    </xf>
    <xf numFmtId="0" fontId="41" fillId="0" borderId="14" xfId="0" applyFont="1" applyBorder="1" applyAlignment="1">
      <alignment horizontal="center" wrapText="1"/>
    </xf>
    <xf numFmtId="0" fontId="41" fillId="0" borderId="15" xfId="0" applyFont="1" applyBorder="1" applyAlignment="1">
      <alignment horizontal="center" wrapText="1"/>
    </xf>
    <xf numFmtId="0" fontId="41" fillId="0" borderId="2" xfId="0" applyFont="1" applyBorder="1" applyAlignment="1">
      <alignment horizontal="center"/>
    </xf>
    <xf numFmtId="0" fontId="41" fillId="0" borderId="11" xfId="0" applyFont="1" applyBorder="1" applyAlignment="1">
      <alignment horizontal="center"/>
    </xf>
    <xf numFmtId="0" fontId="41" fillId="0" borderId="12" xfId="0" applyFont="1" applyBorder="1" applyAlignment="1">
      <alignment horizontal="center"/>
    </xf>
    <xf numFmtId="0" fontId="43" fillId="5" borderId="0" xfId="0" applyFont="1" applyFill="1" applyAlignment="1">
      <alignment horizontal="left" vertical="center" wrapText="1"/>
    </xf>
    <xf numFmtId="49" fontId="32" fillId="5" borderId="0" xfId="0" applyNumberFormat="1" applyFont="1" applyFill="1" applyAlignment="1">
      <alignment horizontal="left" vertical="center"/>
    </xf>
    <xf numFmtId="0" fontId="32" fillId="0" borderId="0" xfId="0" applyFont="1" applyAlignment="1">
      <alignment horizontal="left"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4"/>
  <sheetViews>
    <sheetView tabSelected="1" zoomScale="90" zoomScaleNormal="90" workbookViewId="0">
      <selection sqref="A1:G325"/>
    </sheetView>
  </sheetViews>
  <sheetFormatPr defaultRowHeight="15" x14ac:dyDescent="0.25"/>
  <cols>
    <col min="1" max="1" width="53.140625" customWidth="1"/>
    <col min="2" max="2" width="17.5703125" style="2" customWidth="1"/>
    <col min="3" max="3" width="16.28515625" style="2" customWidth="1"/>
    <col min="4" max="4" width="15.28515625" style="2" bestFit="1" customWidth="1"/>
    <col min="5" max="5" width="13.140625" style="2" bestFit="1" customWidth="1"/>
    <col min="6" max="6" width="14.140625" style="2" customWidth="1"/>
    <col min="7" max="7" width="9.42578125" style="2" customWidth="1"/>
    <col min="8" max="8" width="10.140625" bestFit="1" customWidth="1"/>
    <col min="10" max="10" width="11.7109375" bestFit="1" customWidth="1"/>
  </cols>
  <sheetData>
    <row r="1" spans="1:7" x14ac:dyDescent="0.25">
      <c r="A1" t="s">
        <v>0</v>
      </c>
    </row>
    <row r="2" spans="1:7" x14ac:dyDescent="0.25">
      <c r="A2" t="s">
        <v>1</v>
      </c>
    </row>
    <row r="3" spans="1:7" x14ac:dyDescent="0.25">
      <c r="A3" t="s">
        <v>2</v>
      </c>
    </row>
    <row r="4" spans="1:7" x14ac:dyDescent="0.25">
      <c r="A4" t="s">
        <v>290</v>
      </c>
    </row>
    <row r="5" spans="1:7" x14ac:dyDescent="0.25">
      <c r="A5" t="s">
        <v>291</v>
      </c>
    </row>
    <row r="6" spans="1:7" x14ac:dyDescent="0.25">
      <c r="A6" t="s">
        <v>292</v>
      </c>
    </row>
    <row r="8" spans="1:7" x14ac:dyDescent="0.25">
      <c r="A8" s="217" t="s">
        <v>289</v>
      </c>
      <c r="B8" s="217"/>
      <c r="C8" s="217"/>
      <c r="D8" s="217"/>
      <c r="E8" s="217"/>
      <c r="F8" s="217"/>
      <c r="G8" s="217"/>
    </row>
    <row r="10" spans="1:7" x14ac:dyDescent="0.25">
      <c r="A10" s="225" t="s">
        <v>3</v>
      </c>
      <c r="B10" s="225"/>
      <c r="C10" s="225"/>
      <c r="D10" s="225"/>
      <c r="E10" s="225"/>
      <c r="F10" s="225"/>
      <c r="G10" s="225"/>
    </row>
    <row r="12" spans="1:7" x14ac:dyDescent="0.25">
      <c r="A12" s="217" t="s">
        <v>4</v>
      </c>
      <c r="B12" s="217"/>
      <c r="C12" s="217"/>
      <c r="D12" s="217"/>
      <c r="E12" s="217"/>
      <c r="F12" s="217"/>
      <c r="G12" s="217"/>
    </row>
    <row r="13" spans="1:7" x14ac:dyDescent="0.25">
      <c r="A13" t="s">
        <v>236</v>
      </c>
      <c r="B13"/>
      <c r="D13"/>
    </row>
    <row r="14" spans="1:7" x14ac:dyDescent="0.25">
      <c r="B14"/>
      <c r="D14"/>
    </row>
    <row r="15" spans="1:7" x14ac:dyDescent="0.25">
      <c r="A15" s="239" t="s">
        <v>5</v>
      </c>
      <c r="B15" s="240"/>
      <c r="C15" s="240"/>
      <c r="D15" s="240"/>
      <c r="E15" s="240"/>
      <c r="F15" s="240"/>
    </row>
    <row r="16" spans="1:7" x14ac:dyDescent="0.25">
      <c r="A16" s="152" t="s">
        <v>225</v>
      </c>
      <c r="B16" s="3" t="s">
        <v>208</v>
      </c>
      <c r="C16" s="3" t="s">
        <v>212</v>
      </c>
      <c r="D16" s="3" t="s">
        <v>213</v>
      </c>
      <c r="E16" s="160" t="s">
        <v>223</v>
      </c>
      <c r="F16" s="161" t="s">
        <v>224</v>
      </c>
    </row>
    <row r="17" spans="1:7" x14ac:dyDescent="0.25">
      <c r="A17" s="158">
        <v>1</v>
      </c>
      <c r="B17" s="158">
        <v>2</v>
      </c>
      <c r="C17" s="158">
        <v>3</v>
      </c>
      <c r="D17" s="158">
        <v>4</v>
      </c>
      <c r="E17" s="159">
        <v>5</v>
      </c>
      <c r="F17" s="159">
        <v>6</v>
      </c>
    </row>
    <row r="18" spans="1:7" x14ac:dyDescent="0.25">
      <c r="A18" s="152" t="s">
        <v>216</v>
      </c>
      <c r="B18" s="5">
        <f>B19+B20</f>
        <v>1617167.74</v>
      </c>
      <c r="C18" s="5">
        <f>SUM(C19:C20)</f>
        <v>2407180</v>
      </c>
      <c r="D18" s="5">
        <f>D19+D20</f>
        <v>2089464.9100000001</v>
      </c>
      <c r="E18" s="162">
        <f>D18/B18*100</f>
        <v>129.20520601035489</v>
      </c>
      <c r="F18" s="162">
        <f>D18/C18*100</f>
        <v>86.801357189740699</v>
      </c>
    </row>
    <row r="19" spans="1:7" x14ac:dyDescent="0.25">
      <c r="A19" s="153" t="s">
        <v>6</v>
      </c>
      <c r="B19" s="197">
        <v>1528147.49</v>
      </c>
      <c r="C19" s="197">
        <v>2339180</v>
      </c>
      <c r="D19" s="197">
        <v>2024130.3</v>
      </c>
      <c r="E19" s="157">
        <f t="shared" ref="E19:E23" si="0">D19/B19*100</f>
        <v>132.45647512727976</v>
      </c>
      <c r="F19" s="163">
        <f t="shared" ref="F19:F23" si="1">D19/C19*100</f>
        <v>86.531617917389852</v>
      </c>
    </row>
    <row r="20" spans="1:7" x14ac:dyDescent="0.25">
      <c r="A20" s="154" t="s">
        <v>192</v>
      </c>
      <c r="B20" s="197">
        <v>89020.25</v>
      </c>
      <c r="C20" s="197">
        <v>68000</v>
      </c>
      <c r="D20" s="197">
        <v>65334.61</v>
      </c>
      <c r="E20" s="157">
        <f t="shared" si="0"/>
        <v>73.39297519384634</v>
      </c>
      <c r="F20" s="157">
        <f t="shared" si="1"/>
        <v>96.080308823529421</v>
      </c>
    </row>
    <row r="21" spans="1:7" x14ac:dyDescent="0.25">
      <c r="A21" s="152" t="s">
        <v>217</v>
      </c>
      <c r="B21" s="5">
        <f>B22+B23</f>
        <v>1434437.19</v>
      </c>
      <c r="C21" s="5">
        <f>SUM(C22:C23)</f>
        <v>2407180</v>
      </c>
      <c r="D21" s="5">
        <f>SUM(D22:D23)</f>
        <v>2125798.61</v>
      </c>
      <c r="E21" s="162">
        <f t="shared" si="0"/>
        <v>148.19739928800925</v>
      </c>
      <c r="F21" s="162">
        <f t="shared" si="1"/>
        <v>88.310745768908021</v>
      </c>
    </row>
    <row r="22" spans="1:7" x14ac:dyDescent="0.25">
      <c r="A22" s="153" t="s">
        <v>7</v>
      </c>
      <c r="B22" s="197">
        <v>998124.62</v>
      </c>
      <c r="C22" s="197">
        <v>1761780</v>
      </c>
      <c r="D22" s="197">
        <v>1553660.67</v>
      </c>
      <c r="E22" s="157">
        <f t="shared" si="0"/>
        <v>155.65798487166862</v>
      </c>
      <c r="F22" s="157">
        <f t="shared" si="1"/>
        <v>88.186985321663315</v>
      </c>
    </row>
    <row r="23" spans="1:7" x14ac:dyDescent="0.25">
      <c r="A23" s="153" t="s">
        <v>8</v>
      </c>
      <c r="B23" s="197">
        <v>436312.57</v>
      </c>
      <c r="C23" s="197">
        <v>645400</v>
      </c>
      <c r="D23" s="197">
        <v>572137.93999999994</v>
      </c>
      <c r="E23" s="157">
        <f t="shared" si="0"/>
        <v>131.13029037875299</v>
      </c>
      <c r="F23" s="157">
        <f t="shared" si="1"/>
        <v>88.648580725131694</v>
      </c>
    </row>
    <row r="24" spans="1:7" x14ac:dyDescent="0.25">
      <c r="A24" s="155" t="s">
        <v>218</v>
      </c>
      <c r="B24" s="156">
        <f>B18-B21</f>
        <v>182730.55000000005</v>
      </c>
      <c r="C24" s="156">
        <f>C18-C21</f>
        <v>0</v>
      </c>
      <c r="D24" s="156">
        <f>D18-D21</f>
        <v>-36333.699999999721</v>
      </c>
      <c r="E24"/>
      <c r="F24"/>
      <c r="G24"/>
    </row>
    <row r="25" spans="1:7" ht="13.5" customHeight="1" x14ac:dyDescent="0.25">
      <c r="A25" s="241" t="s">
        <v>9</v>
      </c>
      <c r="B25" s="242"/>
      <c r="C25" s="242"/>
      <c r="D25" s="243"/>
    </row>
    <row r="26" spans="1:7" ht="30" customHeight="1" x14ac:dyDescent="0.25">
      <c r="A26" s="129" t="s">
        <v>10</v>
      </c>
      <c r="B26" s="4">
        <v>0</v>
      </c>
      <c r="C26" s="4">
        <v>0</v>
      </c>
      <c r="D26" s="4">
        <v>0</v>
      </c>
    </row>
    <row r="27" spans="1:7" x14ac:dyDescent="0.25">
      <c r="A27" s="129" t="s">
        <v>11</v>
      </c>
      <c r="B27" s="4">
        <v>0</v>
      </c>
      <c r="C27" s="4">
        <v>0</v>
      </c>
      <c r="D27" s="4">
        <v>0</v>
      </c>
    </row>
    <row r="28" spans="1:7" x14ac:dyDescent="0.25">
      <c r="A28" s="244" t="s">
        <v>12</v>
      </c>
      <c r="B28" s="245"/>
      <c r="C28" s="245"/>
      <c r="D28" s="246"/>
    </row>
    <row r="29" spans="1:7" x14ac:dyDescent="0.25">
      <c r="A29" s="124" t="s">
        <v>193</v>
      </c>
      <c r="B29" s="4">
        <v>0</v>
      </c>
      <c r="C29" s="4">
        <v>0</v>
      </c>
      <c r="D29" s="4">
        <v>0</v>
      </c>
    </row>
    <row r="30" spans="1:7" x14ac:dyDescent="0.25">
      <c r="A30" s="1" t="s">
        <v>194</v>
      </c>
      <c r="B30" s="4">
        <v>0</v>
      </c>
      <c r="C30" s="4">
        <v>0</v>
      </c>
      <c r="D30" s="4">
        <v>0</v>
      </c>
    </row>
    <row r="31" spans="1:7" x14ac:dyDescent="0.25">
      <c r="A31" s="244" t="s">
        <v>13</v>
      </c>
      <c r="B31" s="245"/>
      <c r="C31" s="245"/>
      <c r="D31" s="246"/>
    </row>
    <row r="32" spans="1:7" ht="45" customHeight="1" x14ac:dyDescent="0.25">
      <c r="A32" s="128" t="s">
        <v>235</v>
      </c>
      <c r="B32" s="123">
        <v>182730.55</v>
      </c>
      <c r="C32" s="123"/>
      <c r="D32" s="123">
        <v>-36333.699999999997</v>
      </c>
    </row>
    <row r="33" spans="1:10" x14ac:dyDescent="0.25">
      <c r="A33" s="101"/>
      <c r="B33" s="102"/>
      <c r="C33" s="102"/>
      <c r="D33" s="102"/>
    </row>
    <row r="34" spans="1:10" x14ac:dyDescent="0.25">
      <c r="A34" s="198"/>
      <c r="B34" s="198"/>
      <c r="C34" s="198"/>
      <c r="D34" s="198"/>
      <c r="E34" s="198"/>
      <c r="F34" s="198"/>
      <c r="G34" s="198"/>
    </row>
    <row r="35" spans="1:10" ht="15.75" thickBot="1" x14ac:dyDescent="0.3">
      <c r="A35" s="53" t="s">
        <v>14</v>
      </c>
      <c r="B35" s="54"/>
      <c r="C35" s="55"/>
      <c r="D35" s="55"/>
      <c r="E35" s="55"/>
      <c r="F35" s="55"/>
      <c r="G35" s="55"/>
    </row>
    <row r="36" spans="1:10" ht="30.75" thickBot="1" x14ac:dyDescent="0.3">
      <c r="A36" s="179" t="s">
        <v>15</v>
      </c>
      <c r="B36" s="180" t="s">
        <v>16</v>
      </c>
      <c r="C36" s="181" t="s">
        <v>209</v>
      </c>
      <c r="D36" s="181" t="s">
        <v>214</v>
      </c>
      <c r="E36" s="181" t="s">
        <v>215</v>
      </c>
      <c r="F36" s="181" t="s">
        <v>190</v>
      </c>
      <c r="G36" s="181" t="s">
        <v>222</v>
      </c>
    </row>
    <row r="37" spans="1:10" ht="15.75" thickBot="1" x14ac:dyDescent="0.3">
      <c r="A37" s="182">
        <v>1</v>
      </c>
      <c r="B37" s="183">
        <v>2</v>
      </c>
      <c r="C37" s="184">
        <v>3</v>
      </c>
      <c r="D37" s="185">
        <v>4</v>
      </c>
      <c r="E37" s="185">
        <v>5</v>
      </c>
      <c r="F37" s="185">
        <v>6</v>
      </c>
      <c r="G37" s="185">
        <v>7</v>
      </c>
    </row>
    <row r="38" spans="1:10" ht="30.75" thickBot="1" x14ac:dyDescent="0.3">
      <c r="A38" s="176">
        <v>6</v>
      </c>
      <c r="B38" s="177" t="s">
        <v>22</v>
      </c>
      <c r="C38" s="178">
        <f>C39+C51+C64+C73+C86</f>
        <v>1528147.4899999998</v>
      </c>
      <c r="D38" s="178">
        <f>D39+D51+D64+D73+D86+D91+D94</f>
        <v>2339180</v>
      </c>
      <c r="E38" s="178">
        <f>E39+E51+E64+E73+E86+E91</f>
        <v>2024130.3</v>
      </c>
      <c r="F38" s="178">
        <f>E38/C38*100</f>
        <v>132.45647512727979</v>
      </c>
      <c r="G38" s="178">
        <f>E38/D38*100</f>
        <v>86.531617917389852</v>
      </c>
    </row>
    <row r="39" spans="1:10" ht="15.75" thickBot="1" x14ac:dyDescent="0.3">
      <c r="A39" s="173">
        <v>61</v>
      </c>
      <c r="B39" s="174" t="s">
        <v>23</v>
      </c>
      <c r="C39" s="175">
        <f>C40+C45+C48</f>
        <v>373587.12000000005</v>
      </c>
      <c r="D39" s="175">
        <f t="shared" ref="D39:E39" si="2">D40+D45+D48</f>
        <v>480074</v>
      </c>
      <c r="E39" s="175">
        <f t="shared" si="2"/>
        <v>401020.37</v>
      </c>
      <c r="F39" s="175">
        <f t="shared" ref="F39:F102" si="3">E39/C39*100</f>
        <v>107.34320016171861</v>
      </c>
      <c r="G39" s="175">
        <f t="shared" ref="G39" si="4">E39/D39*100</f>
        <v>83.533032407503839</v>
      </c>
    </row>
    <row r="40" spans="1:10" ht="30.75" thickBot="1" x14ac:dyDescent="0.3">
      <c r="A40" s="39">
        <v>611</v>
      </c>
      <c r="B40" s="40" t="s">
        <v>24</v>
      </c>
      <c r="C40" s="41">
        <f>SUM(C41:C44)</f>
        <v>324842.09000000003</v>
      </c>
      <c r="D40" s="41">
        <f>SUM(D41:D44)</f>
        <v>451874</v>
      </c>
      <c r="E40" s="41">
        <f t="shared" ref="E40" si="5">SUM(E41:E44)</f>
        <v>371502.35</v>
      </c>
      <c r="F40" s="41">
        <f t="shared" si="3"/>
        <v>114.36398220439968</v>
      </c>
      <c r="G40" s="41">
        <f t="shared" ref="G40:G47" si="6">E40/D40*100</f>
        <v>82.213703377490177</v>
      </c>
    </row>
    <row r="41" spans="1:10" ht="60.75" thickBot="1" x14ac:dyDescent="0.3">
      <c r="A41" s="36">
        <v>6111</v>
      </c>
      <c r="B41" s="37" t="s">
        <v>25</v>
      </c>
      <c r="C41" s="118">
        <v>324842.09000000003</v>
      </c>
      <c r="D41" s="35">
        <v>451874</v>
      </c>
      <c r="E41" s="118">
        <v>371502.35</v>
      </c>
      <c r="F41" s="118">
        <f t="shared" si="3"/>
        <v>114.36398220439968</v>
      </c>
      <c r="G41" s="118">
        <f t="shared" si="6"/>
        <v>82.213703377490177</v>
      </c>
      <c r="J41" s="2"/>
    </row>
    <row r="42" spans="1:10" ht="30.75" thickBot="1" x14ac:dyDescent="0.3">
      <c r="A42" s="36">
        <v>6112</v>
      </c>
      <c r="B42" s="37" t="s">
        <v>202</v>
      </c>
      <c r="C42" s="118">
        <v>0</v>
      </c>
      <c r="D42" s="35">
        <v>0</v>
      </c>
      <c r="E42" s="118">
        <v>0</v>
      </c>
      <c r="F42" s="118">
        <v>0</v>
      </c>
      <c r="G42" s="118">
        <v>0</v>
      </c>
    </row>
    <row r="43" spans="1:10" ht="45.75" thickBot="1" x14ac:dyDescent="0.3">
      <c r="A43" s="36">
        <v>6115</v>
      </c>
      <c r="B43" s="37" t="s">
        <v>203</v>
      </c>
      <c r="C43" s="118">
        <v>0</v>
      </c>
      <c r="D43" s="35">
        <v>0</v>
      </c>
      <c r="E43" s="118">
        <v>0</v>
      </c>
      <c r="F43" s="118">
        <v>0</v>
      </c>
      <c r="G43" s="118">
        <v>0</v>
      </c>
      <c r="J43" s="164"/>
    </row>
    <row r="44" spans="1:10" ht="30.75" thickBot="1" x14ac:dyDescent="0.3">
      <c r="A44" s="36">
        <v>6117</v>
      </c>
      <c r="B44" s="37" t="s">
        <v>204</v>
      </c>
      <c r="C44" s="118">
        <v>0</v>
      </c>
      <c r="D44" s="35">
        <v>0</v>
      </c>
      <c r="E44" s="118">
        <v>0</v>
      </c>
      <c r="F44" s="118">
        <v>0</v>
      </c>
      <c r="G44" s="118">
        <v>0</v>
      </c>
    </row>
    <row r="45" spans="1:10" ht="15.75" thickBot="1" x14ac:dyDescent="0.3">
      <c r="A45" s="39">
        <v>613</v>
      </c>
      <c r="B45" s="40" t="s">
        <v>26</v>
      </c>
      <c r="C45" s="41">
        <f>SUM(C46+C47)</f>
        <v>48012.959999999999</v>
      </c>
      <c r="D45" s="41">
        <f>SUM(D46+D47)</f>
        <v>26000</v>
      </c>
      <c r="E45" s="41">
        <f t="shared" ref="E45" si="7">SUM(E46+E47)</f>
        <v>27606.74</v>
      </c>
      <c r="F45" s="41">
        <f t="shared" si="3"/>
        <v>57.498517067058565</v>
      </c>
      <c r="G45" s="41">
        <f t="shared" si="6"/>
        <v>106.17976923076924</v>
      </c>
    </row>
    <row r="46" spans="1:10" ht="45.75" thickBot="1" x14ac:dyDescent="0.3">
      <c r="A46" s="36">
        <v>6131</v>
      </c>
      <c r="B46" s="37" t="s">
        <v>68</v>
      </c>
      <c r="C46" s="118">
        <v>221.1</v>
      </c>
      <c r="D46" s="38">
        <v>1000</v>
      </c>
      <c r="E46" s="118">
        <v>2771.72</v>
      </c>
      <c r="F46" s="118">
        <f t="shared" si="3"/>
        <v>1253.6047037539574</v>
      </c>
      <c r="G46" s="118">
        <f t="shared" si="6"/>
        <v>277.17199999999997</v>
      </c>
    </row>
    <row r="47" spans="1:10" ht="30.75" thickBot="1" x14ac:dyDescent="0.3">
      <c r="A47" s="36">
        <v>6134</v>
      </c>
      <c r="B47" s="37" t="s">
        <v>69</v>
      </c>
      <c r="C47" s="118">
        <v>47791.86</v>
      </c>
      <c r="D47" s="35">
        <v>25000</v>
      </c>
      <c r="E47" s="118">
        <v>24835.02</v>
      </c>
      <c r="F47" s="118">
        <f t="shared" si="3"/>
        <v>51.964958049341462</v>
      </c>
      <c r="G47" s="118">
        <f t="shared" si="6"/>
        <v>99.34008</v>
      </c>
    </row>
    <row r="48" spans="1:10" ht="30.75" thickBot="1" x14ac:dyDescent="0.3">
      <c r="A48" s="39">
        <v>614</v>
      </c>
      <c r="B48" s="40" t="s">
        <v>28</v>
      </c>
      <c r="C48" s="41">
        <f t="shared" ref="C48" si="8">SUM(C50+C49)</f>
        <v>732.07</v>
      </c>
      <c r="D48" s="41">
        <f>SUM(D50+D49)</f>
        <v>2200</v>
      </c>
      <c r="E48" s="41">
        <f t="shared" ref="E48" si="9">SUM(E50+E49)</f>
        <v>1911.28</v>
      </c>
      <c r="F48" s="41">
        <f t="shared" si="3"/>
        <v>261.07885857909758</v>
      </c>
      <c r="G48" s="41">
        <f t="shared" ref="G48:G78" si="10">E48/D48*100</f>
        <v>86.876363636363635</v>
      </c>
    </row>
    <row r="49" spans="1:7" ht="15.75" thickBot="1" x14ac:dyDescent="0.3">
      <c r="A49" s="36">
        <v>6142</v>
      </c>
      <c r="B49" s="37" t="s">
        <v>29</v>
      </c>
      <c r="C49" s="38">
        <v>732.07</v>
      </c>
      <c r="D49" s="38">
        <v>2000</v>
      </c>
      <c r="E49" s="38">
        <v>1843.72</v>
      </c>
      <c r="F49" s="118">
        <f t="shared" si="3"/>
        <v>251.85023290122527</v>
      </c>
      <c r="G49" s="118">
        <f t="shared" si="10"/>
        <v>92.186000000000007</v>
      </c>
    </row>
    <row r="50" spans="1:7" ht="60.75" thickBot="1" x14ac:dyDescent="0.3">
      <c r="A50" s="36">
        <v>6145</v>
      </c>
      <c r="B50" s="37" t="s">
        <v>30</v>
      </c>
      <c r="C50" s="118">
        <v>0</v>
      </c>
      <c r="D50" s="35">
        <v>200</v>
      </c>
      <c r="E50" s="118">
        <v>67.56</v>
      </c>
      <c r="F50" s="118">
        <v>0</v>
      </c>
      <c r="G50" s="118">
        <f t="shared" si="10"/>
        <v>33.78</v>
      </c>
    </row>
    <row r="51" spans="1:7" ht="75.75" thickBot="1" x14ac:dyDescent="0.3">
      <c r="A51" s="173">
        <v>63</v>
      </c>
      <c r="B51" s="174" t="s">
        <v>31</v>
      </c>
      <c r="C51" s="175">
        <f>SUM(C52+C55+C58+C62)</f>
        <v>897289.85999999987</v>
      </c>
      <c r="D51" s="175">
        <f>SUM(D52+D55+D58+D62+D60)</f>
        <v>1457536</v>
      </c>
      <c r="E51" s="175">
        <f>SUM(E52+E55+E58+E62+E60)</f>
        <v>1256121.04</v>
      </c>
      <c r="F51" s="175">
        <f t="shared" si="3"/>
        <v>139.99055333133936</v>
      </c>
      <c r="G51" s="175">
        <f t="shared" si="10"/>
        <v>86.181133090366217</v>
      </c>
    </row>
    <row r="52" spans="1:7" ht="60.75" thickBot="1" x14ac:dyDescent="0.3">
      <c r="A52" s="39">
        <v>632</v>
      </c>
      <c r="B52" s="40" t="s">
        <v>74</v>
      </c>
      <c r="C52" s="41">
        <f>C53+C54</f>
        <v>0</v>
      </c>
      <c r="D52" s="41">
        <f>D53+D54</f>
        <v>30000</v>
      </c>
      <c r="E52" s="41">
        <f>E53+E54</f>
        <v>26912.5</v>
      </c>
      <c r="F52" s="41">
        <v>0</v>
      </c>
      <c r="G52" s="41">
        <f t="shared" si="10"/>
        <v>89.708333333333329</v>
      </c>
    </row>
    <row r="53" spans="1:7" ht="30.75" thickBot="1" x14ac:dyDescent="0.3">
      <c r="A53" s="132">
        <v>6323</v>
      </c>
      <c r="B53" s="133" t="s">
        <v>76</v>
      </c>
      <c r="C53" s="118">
        <v>0</v>
      </c>
      <c r="D53" s="118">
        <v>0</v>
      </c>
      <c r="E53" s="118">
        <v>0</v>
      </c>
      <c r="F53" s="118">
        <v>0</v>
      </c>
      <c r="G53" s="118">
        <v>0</v>
      </c>
    </row>
    <row r="54" spans="1:7" ht="30.75" thickBot="1" x14ac:dyDescent="0.3">
      <c r="A54" s="132">
        <v>6324</v>
      </c>
      <c r="B54" s="133" t="s">
        <v>75</v>
      </c>
      <c r="C54" s="118">
        <v>0</v>
      </c>
      <c r="D54" s="118">
        <v>30000</v>
      </c>
      <c r="E54" s="118">
        <v>26912.5</v>
      </c>
      <c r="F54" s="118">
        <v>0</v>
      </c>
      <c r="G54" s="118">
        <f t="shared" si="10"/>
        <v>89.708333333333329</v>
      </c>
    </row>
    <row r="55" spans="1:7" ht="30.75" thickBot="1" x14ac:dyDescent="0.3">
      <c r="A55" s="39">
        <v>633</v>
      </c>
      <c r="B55" s="40" t="s">
        <v>32</v>
      </c>
      <c r="C55" s="41">
        <f t="shared" ref="C55" si="11">SUM(C56+C57)</f>
        <v>610595.14999999991</v>
      </c>
      <c r="D55" s="41">
        <f>SUM(D56+D57)</f>
        <v>611000</v>
      </c>
      <c r="E55" s="41">
        <f t="shared" ref="E55" si="12">SUM(E56+E57)</f>
        <v>532606.49</v>
      </c>
      <c r="F55" s="41">
        <f t="shared" si="3"/>
        <v>87.227435396432497</v>
      </c>
      <c r="G55" s="41">
        <f t="shared" si="10"/>
        <v>87.169638297872339</v>
      </c>
    </row>
    <row r="56" spans="1:7" ht="30.75" thickBot="1" x14ac:dyDescent="0.3">
      <c r="A56" s="36">
        <v>6331</v>
      </c>
      <c r="B56" s="37" t="s">
        <v>33</v>
      </c>
      <c r="C56" s="38">
        <v>435612.85</v>
      </c>
      <c r="D56" s="35">
        <v>6000</v>
      </c>
      <c r="E56" s="38">
        <v>5288.7</v>
      </c>
      <c r="F56" s="118">
        <f t="shared" si="3"/>
        <v>1.2140826424197542</v>
      </c>
      <c r="G56" s="118">
        <f t="shared" si="10"/>
        <v>88.144999999999996</v>
      </c>
    </row>
    <row r="57" spans="1:7" ht="30.75" thickBot="1" x14ac:dyDescent="0.3">
      <c r="A57" s="36">
        <v>6332</v>
      </c>
      <c r="B57" s="37" t="s">
        <v>34</v>
      </c>
      <c r="C57" s="38">
        <v>174982.3</v>
      </c>
      <c r="D57" s="35">
        <v>605000</v>
      </c>
      <c r="E57" s="38">
        <v>527317.79</v>
      </c>
      <c r="F57" s="118">
        <f t="shared" si="3"/>
        <v>301.35493132734001</v>
      </c>
      <c r="G57" s="118">
        <f t="shared" si="10"/>
        <v>87.159965289256206</v>
      </c>
    </row>
    <row r="58" spans="1:7" ht="45.75" thickBot="1" x14ac:dyDescent="0.3">
      <c r="A58" s="39">
        <v>634</v>
      </c>
      <c r="B58" s="40" t="s">
        <v>35</v>
      </c>
      <c r="C58" s="41">
        <f>C59</f>
        <v>14989.75</v>
      </c>
      <c r="D58" s="41">
        <f>D59</f>
        <v>122000</v>
      </c>
      <c r="E58" s="41">
        <f>E59</f>
        <v>119661.16</v>
      </c>
      <c r="F58" s="41">
        <f t="shared" si="3"/>
        <v>798.28656248436437</v>
      </c>
      <c r="G58" s="41">
        <f t="shared" si="10"/>
        <v>98.082918032786893</v>
      </c>
    </row>
    <row r="59" spans="1:7" ht="60.75" thickBot="1" x14ac:dyDescent="0.3">
      <c r="A59" s="36">
        <v>6341</v>
      </c>
      <c r="B59" s="37" t="s">
        <v>36</v>
      </c>
      <c r="C59" s="38">
        <v>14989.75</v>
      </c>
      <c r="D59" s="35">
        <v>122000</v>
      </c>
      <c r="E59" s="38">
        <v>119661.16</v>
      </c>
      <c r="F59" s="46">
        <f t="shared" si="3"/>
        <v>798.28656248436437</v>
      </c>
      <c r="G59" s="46">
        <f t="shared" si="10"/>
        <v>98.082918032786893</v>
      </c>
    </row>
    <row r="60" spans="1:7" ht="45.75" thickBot="1" x14ac:dyDescent="0.3">
      <c r="A60" s="148">
        <v>635</v>
      </c>
      <c r="B60" s="186" t="s">
        <v>220</v>
      </c>
      <c r="C60" s="150">
        <f>C61</f>
        <v>0</v>
      </c>
      <c r="D60" s="150">
        <f>D61</f>
        <v>450000</v>
      </c>
      <c r="E60" s="149">
        <f>E61</f>
        <v>406491.45</v>
      </c>
      <c r="F60" s="41">
        <v>0</v>
      </c>
      <c r="G60" s="41">
        <f t="shared" si="10"/>
        <v>90.331433333333337</v>
      </c>
    </row>
    <row r="61" spans="1:7" ht="32.25" customHeight="1" thickBot="1" x14ac:dyDescent="0.3">
      <c r="A61" s="132">
        <v>6353</v>
      </c>
      <c r="B61" s="151" t="s">
        <v>221</v>
      </c>
      <c r="C61" s="38">
        <v>0</v>
      </c>
      <c r="D61" s="35">
        <v>450000</v>
      </c>
      <c r="E61" s="38">
        <v>406491.45</v>
      </c>
      <c r="F61" s="46">
        <v>0</v>
      </c>
      <c r="G61" s="187">
        <f t="shared" si="10"/>
        <v>90.331433333333337</v>
      </c>
    </row>
    <row r="62" spans="1:7" ht="45.75" thickBot="1" x14ac:dyDescent="0.3">
      <c r="A62" s="39">
        <v>638</v>
      </c>
      <c r="B62" s="40" t="s">
        <v>38</v>
      </c>
      <c r="C62" s="41">
        <f t="shared" ref="C62" si="13">SUM(C63)</f>
        <v>271704.96000000002</v>
      </c>
      <c r="D62" s="41">
        <f>SUM(D63)</f>
        <v>244536</v>
      </c>
      <c r="E62" s="41">
        <f t="shared" ref="E62" si="14">SUM(E63)</f>
        <v>170449.44</v>
      </c>
      <c r="F62" s="41">
        <f t="shared" si="3"/>
        <v>62.73328245461547</v>
      </c>
      <c r="G62" s="41">
        <f t="shared" si="10"/>
        <v>69.703209343409554</v>
      </c>
    </row>
    <row r="63" spans="1:7" ht="60.75" thickBot="1" x14ac:dyDescent="0.3">
      <c r="A63" s="36">
        <v>6381</v>
      </c>
      <c r="B63" s="37" t="s">
        <v>39</v>
      </c>
      <c r="C63" s="38">
        <v>271704.96000000002</v>
      </c>
      <c r="D63" s="35">
        <v>244536</v>
      </c>
      <c r="E63" s="38">
        <v>170449.44</v>
      </c>
      <c r="F63" s="46">
        <f t="shared" si="3"/>
        <v>62.73328245461547</v>
      </c>
      <c r="G63" s="46">
        <f t="shared" si="10"/>
        <v>69.703209343409554</v>
      </c>
    </row>
    <row r="64" spans="1:7" ht="30.75" thickBot="1" x14ac:dyDescent="0.3">
      <c r="A64" s="173">
        <v>64</v>
      </c>
      <c r="B64" s="174" t="s">
        <v>41</v>
      </c>
      <c r="C64" s="175">
        <f t="shared" ref="C64" si="15">SUM(C65+C68)</f>
        <v>80738.139999999985</v>
      </c>
      <c r="D64" s="175">
        <f t="shared" ref="D64:E64" si="16">SUM(D65+D68)</f>
        <v>83070</v>
      </c>
      <c r="E64" s="175">
        <f t="shared" si="16"/>
        <v>78911.560000000012</v>
      </c>
      <c r="F64" s="175">
        <f t="shared" si="3"/>
        <v>97.737649145744527</v>
      </c>
      <c r="G64" s="175">
        <f t="shared" si="10"/>
        <v>94.994053208137728</v>
      </c>
    </row>
    <row r="65" spans="1:7" ht="45.75" thickBot="1" x14ac:dyDescent="0.3">
      <c r="A65" s="39">
        <v>641</v>
      </c>
      <c r="B65" s="40" t="s">
        <v>42</v>
      </c>
      <c r="C65" s="41">
        <f t="shared" ref="C65" si="17">SUM(C66+C67)</f>
        <v>404.15</v>
      </c>
      <c r="D65" s="41">
        <f>SUM(D66+D67)</f>
        <v>70</v>
      </c>
      <c r="E65" s="41">
        <f t="shared" ref="E65" si="18">SUM(E66+E67)</f>
        <v>46.71</v>
      </c>
      <c r="F65" s="41">
        <f t="shared" si="3"/>
        <v>11.557590003711494</v>
      </c>
      <c r="G65" s="41">
        <f t="shared" si="10"/>
        <v>66.728571428571428</v>
      </c>
    </row>
    <row r="66" spans="1:7" ht="60.75" thickBot="1" x14ac:dyDescent="0.3">
      <c r="A66" s="36">
        <v>6413</v>
      </c>
      <c r="B66" s="37" t="s">
        <v>43</v>
      </c>
      <c r="C66" s="38">
        <v>67.69</v>
      </c>
      <c r="D66" s="35">
        <v>70</v>
      </c>
      <c r="E66" s="38">
        <v>46.71</v>
      </c>
      <c r="F66" s="46">
        <f t="shared" si="3"/>
        <v>69.005761560053188</v>
      </c>
      <c r="G66" s="46">
        <f t="shared" si="10"/>
        <v>66.728571428571428</v>
      </c>
    </row>
    <row r="67" spans="1:7" ht="30.75" thickBot="1" x14ac:dyDescent="0.3">
      <c r="A67" s="36">
        <v>6414</v>
      </c>
      <c r="B67" s="37" t="s">
        <v>44</v>
      </c>
      <c r="C67" s="38">
        <v>336.46</v>
      </c>
      <c r="D67" s="35">
        <v>0</v>
      </c>
      <c r="E67" s="38">
        <v>0</v>
      </c>
      <c r="F67" s="46">
        <f t="shared" si="3"/>
        <v>0</v>
      </c>
      <c r="G67" s="46">
        <v>0</v>
      </c>
    </row>
    <row r="68" spans="1:7" ht="45.75" thickBot="1" x14ac:dyDescent="0.3">
      <c r="A68" s="39">
        <v>642</v>
      </c>
      <c r="B68" s="40" t="s">
        <v>45</v>
      </c>
      <c r="C68" s="41">
        <f t="shared" ref="C68" si="19">SUM(C69+C70+C71+C72)</f>
        <v>80333.989999999991</v>
      </c>
      <c r="D68" s="41">
        <f>SUM(D69+D70+D71+D72)</f>
        <v>83000</v>
      </c>
      <c r="E68" s="41">
        <f t="shared" ref="E68" si="20">SUM(E69+E70+E71+E72)</f>
        <v>78864.850000000006</v>
      </c>
      <c r="F68" s="41">
        <f t="shared" si="3"/>
        <v>98.171209969777436</v>
      </c>
      <c r="G68" s="41">
        <f t="shared" si="10"/>
        <v>95.017891566265064</v>
      </c>
    </row>
    <row r="69" spans="1:7" ht="30.75" thickBot="1" x14ac:dyDescent="0.3">
      <c r="A69" s="36">
        <v>6421</v>
      </c>
      <c r="B69" s="37" t="s">
        <v>46</v>
      </c>
      <c r="C69" s="38">
        <v>17273.349999999999</v>
      </c>
      <c r="D69" s="35">
        <v>34000</v>
      </c>
      <c r="E69" s="38">
        <v>32246.87</v>
      </c>
      <c r="F69" s="46">
        <f t="shared" si="3"/>
        <v>186.68567475330497</v>
      </c>
      <c r="G69" s="46">
        <f t="shared" si="10"/>
        <v>94.84373529411765</v>
      </c>
    </row>
    <row r="70" spans="1:7" ht="45.75" thickBot="1" x14ac:dyDescent="0.3">
      <c r="A70" s="36">
        <v>6422</v>
      </c>
      <c r="B70" s="37" t="s">
        <v>47</v>
      </c>
      <c r="C70" s="38">
        <v>63049.74</v>
      </c>
      <c r="D70" s="35">
        <v>49000</v>
      </c>
      <c r="E70" s="38">
        <v>46617.98</v>
      </c>
      <c r="F70" s="46">
        <f t="shared" si="3"/>
        <v>73.93841750973121</v>
      </c>
      <c r="G70" s="46">
        <f t="shared" si="10"/>
        <v>95.138734693877552</v>
      </c>
    </row>
    <row r="71" spans="1:7" ht="60.75" thickBot="1" x14ac:dyDescent="0.3">
      <c r="A71" s="144">
        <v>6423</v>
      </c>
      <c r="B71" s="145" t="s">
        <v>219</v>
      </c>
      <c r="C71" s="146">
        <v>0</v>
      </c>
      <c r="D71" s="146">
        <v>0</v>
      </c>
      <c r="E71" s="146">
        <v>0</v>
      </c>
      <c r="F71" s="46">
        <v>0</v>
      </c>
      <c r="G71" s="147">
        <v>0</v>
      </c>
    </row>
    <row r="72" spans="1:7" ht="45.75" thickBot="1" x14ac:dyDescent="0.3">
      <c r="A72" s="36">
        <v>6429</v>
      </c>
      <c r="B72" s="133" t="s">
        <v>48</v>
      </c>
      <c r="C72" s="38">
        <v>10.9</v>
      </c>
      <c r="D72" s="35">
        <v>0</v>
      </c>
      <c r="E72" s="38">
        <v>0</v>
      </c>
      <c r="F72" s="46">
        <f t="shared" si="3"/>
        <v>0</v>
      </c>
      <c r="G72" s="46">
        <v>0</v>
      </c>
    </row>
    <row r="73" spans="1:7" ht="75.75" thickBot="1" x14ac:dyDescent="0.3">
      <c r="A73" s="42">
        <v>65</v>
      </c>
      <c r="B73" s="43" t="s">
        <v>49</v>
      </c>
      <c r="C73" s="44">
        <f>SUM(C74+C78+C83)</f>
        <v>176532.37</v>
      </c>
      <c r="D73" s="44">
        <f t="shared" ref="D73" si="21">SUM(D74+D78+D83)</f>
        <v>313500</v>
      </c>
      <c r="E73" s="44">
        <f>SUM(E74+E78+E83)</f>
        <v>283344.65000000002</v>
      </c>
      <c r="F73" s="44">
        <f t="shared" si="3"/>
        <v>160.50577579624635</v>
      </c>
      <c r="G73" s="44">
        <f t="shared" si="10"/>
        <v>90.381068580542262</v>
      </c>
    </row>
    <row r="74" spans="1:7" ht="45.75" thickBot="1" x14ac:dyDescent="0.3">
      <c r="A74" s="39">
        <v>651</v>
      </c>
      <c r="B74" s="40" t="s">
        <v>50</v>
      </c>
      <c r="C74" s="41">
        <f t="shared" ref="C74" si="22">SUM(C75+C76+C77)</f>
        <v>153080.36000000002</v>
      </c>
      <c r="D74" s="41">
        <f>SUM(D75+D76+D77)</f>
        <v>292000</v>
      </c>
      <c r="E74" s="41">
        <f t="shared" ref="E74" si="23">SUM(E75+E76+E77)</f>
        <v>266984.03000000003</v>
      </c>
      <c r="F74" s="41">
        <f t="shared" si="3"/>
        <v>174.40776204080001</v>
      </c>
      <c r="G74" s="41">
        <f t="shared" si="10"/>
        <v>91.432886986301369</v>
      </c>
    </row>
    <row r="75" spans="1:7" ht="60.75" thickBot="1" x14ac:dyDescent="0.3">
      <c r="A75" s="36">
        <v>6512</v>
      </c>
      <c r="B75" s="37" t="s">
        <v>51</v>
      </c>
      <c r="C75" s="38">
        <v>2122.6999999999998</v>
      </c>
      <c r="D75" s="35">
        <v>2000</v>
      </c>
      <c r="E75" s="38">
        <v>1861.32</v>
      </c>
      <c r="F75" s="118">
        <f t="shared" si="3"/>
        <v>87.686437084844783</v>
      </c>
      <c r="G75" s="118">
        <f t="shared" si="10"/>
        <v>93.065999999999988</v>
      </c>
    </row>
    <row r="76" spans="1:7" ht="30.75" thickBot="1" x14ac:dyDescent="0.3">
      <c r="A76" s="36">
        <v>6513</v>
      </c>
      <c r="B76" s="37" t="s">
        <v>52</v>
      </c>
      <c r="C76" s="38">
        <v>0</v>
      </c>
      <c r="D76" s="35">
        <v>0</v>
      </c>
      <c r="E76" s="38">
        <v>0</v>
      </c>
      <c r="F76" s="118">
        <v>0</v>
      </c>
      <c r="G76" s="118">
        <v>0</v>
      </c>
    </row>
    <row r="77" spans="1:7" ht="30.75" thickBot="1" x14ac:dyDescent="0.3">
      <c r="A77" s="36">
        <v>6514</v>
      </c>
      <c r="B77" s="37" t="s">
        <v>70</v>
      </c>
      <c r="C77" s="38">
        <v>150957.66</v>
      </c>
      <c r="D77" s="35">
        <v>290000</v>
      </c>
      <c r="E77" s="38">
        <v>265122.71000000002</v>
      </c>
      <c r="F77" s="118">
        <f t="shared" si="3"/>
        <v>175.62719904375837</v>
      </c>
      <c r="G77" s="118">
        <f t="shared" si="10"/>
        <v>91.421624137931047</v>
      </c>
    </row>
    <row r="78" spans="1:7" ht="45.75" thickBot="1" x14ac:dyDescent="0.3">
      <c r="A78" s="39">
        <v>652</v>
      </c>
      <c r="B78" s="40" t="s">
        <v>53</v>
      </c>
      <c r="C78" s="41">
        <f>SUM(C79:C82)</f>
        <v>1761.68</v>
      </c>
      <c r="D78" s="41">
        <f>SUM(D79:D82)</f>
        <v>1200</v>
      </c>
      <c r="E78" s="41">
        <f>SUM(E79:E82)</f>
        <v>783.96</v>
      </c>
      <c r="F78" s="41">
        <f t="shared" si="3"/>
        <v>44.500703873575226</v>
      </c>
      <c r="G78" s="41">
        <f t="shared" si="10"/>
        <v>65.33</v>
      </c>
    </row>
    <row r="79" spans="1:7" ht="30.75" thickBot="1" x14ac:dyDescent="0.3">
      <c r="A79" s="36">
        <v>6522</v>
      </c>
      <c r="B79" s="37" t="s">
        <v>71</v>
      </c>
      <c r="C79" s="38">
        <v>31.99</v>
      </c>
      <c r="D79" s="35">
        <v>0</v>
      </c>
      <c r="E79" s="38">
        <v>0</v>
      </c>
      <c r="F79" s="46">
        <f t="shared" si="3"/>
        <v>0</v>
      </c>
      <c r="G79" s="46">
        <v>0</v>
      </c>
    </row>
    <row r="80" spans="1:7" ht="15.75" thickBot="1" x14ac:dyDescent="0.3">
      <c r="A80" s="36">
        <v>6524</v>
      </c>
      <c r="B80" s="37" t="s">
        <v>55</v>
      </c>
      <c r="C80" s="38">
        <v>0</v>
      </c>
      <c r="D80" s="35">
        <v>500</v>
      </c>
      <c r="E80" s="35">
        <v>323.57</v>
      </c>
      <c r="F80" s="46">
        <v>0</v>
      </c>
      <c r="G80" s="46">
        <f t="shared" ref="G80:G102" si="24">E80/D80*100</f>
        <v>64.713999999999999</v>
      </c>
    </row>
    <row r="81" spans="1:13" ht="45.75" thickBot="1" x14ac:dyDescent="0.3">
      <c r="A81" s="36">
        <v>6526</v>
      </c>
      <c r="B81" s="37" t="s">
        <v>56</v>
      </c>
      <c r="C81" s="38">
        <v>1729.69</v>
      </c>
      <c r="D81" s="35">
        <v>700</v>
      </c>
      <c r="E81" s="38">
        <v>460.39</v>
      </c>
      <c r="F81" s="118">
        <f t="shared" si="3"/>
        <v>26.616908232110951</v>
      </c>
      <c r="G81" s="118">
        <f t="shared" si="24"/>
        <v>65.77</v>
      </c>
    </row>
    <row r="82" spans="1:13" ht="45.75" thickBot="1" x14ac:dyDescent="0.3">
      <c r="A82" s="36">
        <v>6527</v>
      </c>
      <c r="B82" s="37" t="s">
        <v>197</v>
      </c>
      <c r="C82" s="38">
        <v>0</v>
      </c>
      <c r="D82" s="35">
        <v>0</v>
      </c>
      <c r="E82" s="38">
        <v>0</v>
      </c>
      <c r="F82" s="118">
        <v>0</v>
      </c>
      <c r="G82" s="118">
        <v>0</v>
      </c>
    </row>
    <row r="83" spans="1:13" ht="45.75" thickBot="1" x14ac:dyDescent="0.3">
      <c r="A83" s="39">
        <v>653</v>
      </c>
      <c r="B83" s="40" t="s">
        <v>57</v>
      </c>
      <c r="C83" s="41">
        <f t="shared" ref="C83" si="25">SUM(C84+C85)</f>
        <v>21690.33</v>
      </c>
      <c r="D83" s="41">
        <f>SUM(D84+D85)</f>
        <v>20300</v>
      </c>
      <c r="E83" s="41">
        <f t="shared" ref="E83" si="26">SUM(E84+E85)</f>
        <v>15576.66</v>
      </c>
      <c r="F83" s="41">
        <f t="shared" si="3"/>
        <v>71.813845155882831</v>
      </c>
      <c r="G83" s="41">
        <f t="shared" si="24"/>
        <v>76.732315270935956</v>
      </c>
    </row>
    <row r="84" spans="1:13" ht="30.75" thickBot="1" x14ac:dyDescent="0.3">
      <c r="A84" s="36">
        <v>6531</v>
      </c>
      <c r="B84" s="37" t="s">
        <v>58</v>
      </c>
      <c r="C84" s="38">
        <v>0</v>
      </c>
      <c r="D84" s="35">
        <v>300</v>
      </c>
      <c r="E84" s="38">
        <v>198.66</v>
      </c>
      <c r="F84" s="118">
        <v>0</v>
      </c>
      <c r="G84" s="118">
        <f t="shared" si="24"/>
        <v>66.22</v>
      </c>
    </row>
    <row r="85" spans="1:13" ht="30.75" thickBot="1" x14ac:dyDescent="0.3">
      <c r="A85" s="36">
        <v>6532</v>
      </c>
      <c r="B85" s="37" t="s">
        <v>59</v>
      </c>
      <c r="C85" s="38">
        <v>21690.33</v>
      </c>
      <c r="D85" s="35">
        <v>20000</v>
      </c>
      <c r="E85" s="38">
        <v>15378</v>
      </c>
      <c r="F85" s="118">
        <f t="shared" si="3"/>
        <v>70.897953143174846</v>
      </c>
      <c r="G85" s="118">
        <f t="shared" si="24"/>
        <v>76.89</v>
      </c>
    </row>
    <row r="86" spans="1:13" ht="15.75" thickBot="1" x14ac:dyDescent="0.3">
      <c r="A86" s="173">
        <v>66</v>
      </c>
      <c r="B86" s="174" t="s">
        <v>60</v>
      </c>
      <c r="C86" s="175">
        <f>C87+C89</f>
        <v>0</v>
      </c>
      <c r="D86" s="175">
        <f>D87+D89</f>
        <v>5000</v>
      </c>
      <c r="E86" s="175">
        <f>E87+E89</f>
        <v>4732.68</v>
      </c>
      <c r="F86" s="44">
        <v>0</v>
      </c>
      <c r="G86" s="44">
        <f t="shared" si="24"/>
        <v>94.653600000000012</v>
      </c>
    </row>
    <row r="87" spans="1:13" ht="15.75" thickBot="1" x14ac:dyDescent="0.3">
      <c r="A87" s="39">
        <v>662</v>
      </c>
      <c r="B87" s="40" t="s">
        <v>72</v>
      </c>
      <c r="C87" s="41">
        <f>SUM(C88)</f>
        <v>0</v>
      </c>
      <c r="D87" s="41">
        <f>SUM(D88)</f>
        <v>0</v>
      </c>
      <c r="E87" s="41">
        <f>SUM(E88)</f>
        <v>0</v>
      </c>
      <c r="F87" s="41">
        <v>0</v>
      </c>
      <c r="G87" s="41">
        <v>0</v>
      </c>
    </row>
    <row r="88" spans="1:13" ht="45.75" thickBot="1" x14ac:dyDescent="0.3">
      <c r="A88" s="132">
        <v>6627</v>
      </c>
      <c r="B88" s="133" t="s">
        <v>73</v>
      </c>
      <c r="C88" s="38">
        <v>0</v>
      </c>
      <c r="D88" s="38">
        <v>0</v>
      </c>
      <c r="E88" s="38">
        <v>0</v>
      </c>
      <c r="F88" s="118">
        <v>0</v>
      </c>
      <c r="G88" s="118">
        <v>0</v>
      </c>
    </row>
    <row r="89" spans="1:13" ht="30.6" customHeight="1" thickBot="1" x14ac:dyDescent="0.3">
      <c r="A89" s="39">
        <v>663</v>
      </c>
      <c r="B89" s="40" t="s">
        <v>237</v>
      </c>
      <c r="C89" s="41">
        <f>SUM(C90)</f>
        <v>0</v>
      </c>
      <c r="D89" s="41">
        <f>SUM(D90)</f>
        <v>5000</v>
      </c>
      <c r="E89" s="41">
        <f>SUM(E90)</f>
        <v>4732.68</v>
      </c>
      <c r="F89" s="41">
        <v>0</v>
      </c>
      <c r="G89" s="41">
        <f t="shared" si="24"/>
        <v>94.653600000000012</v>
      </c>
    </row>
    <row r="90" spans="1:13" ht="30.75" thickBot="1" x14ac:dyDescent="0.3">
      <c r="A90" s="132">
        <v>6632</v>
      </c>
      <c r="B90" s="133" t="s">
        <v>62</v>
      </c>
      <c r="C90" s="38">
        <v>0</v>
      </c>
      <c r="D90" s="38">
        <v>5000</v>
      </c>
      <c r="E90" s="38">
        <v>4732.68</v>
      </c>
      <c r="F90" s="118">
        <v>0</v>
      </c>
      <c r="G90" s="118">
        <f t="shared" si="24"/>
        <v>94.653600000000012</v>
      </c>
    </row>
    <row r="91" spans="1:13" ht="15.75" thickBot="1" x14ac:dyDescent="0.3">
      <c r="A91" s="173">
        <v>67</v>
      </c>
      <c r="B91" s="174" t="s">
        <v>60</v>
      </c>
      <c r="C91" s="175">
        <f>C92</f>
        <v>0</v>
      </c>
      <c r="D91" s="175">
        <f>D92</f>
        <v>0</v>
      </c>
      <c r="E91" s="175">
        <f>E92</f>
        <v>0</v>
      </c>
      <c r="F91" s="44">
        <v>0</v>
      </c>
      <c r="G91" s="175">
        <v>0</v>
      </c>
      <c r="M91" s="119"/>
    </row>
    <row r="92" spans="1:13" ht="15.75" thickBot="1" x14ac:dyDescent="0.3">
      <c r="A92" s="39">
        <v>673</v>
      </c>
      <c r="B92" s="40" t="s">
        <v>60</v>
      </c>
      <c r="C92" s="41">
        <f>C93</f>
        <v>0</v>
      </c>
      <c r="D92" s="41">
        <f>D93</f>
        <v>0</v>
      </c>
      <c r="E92" s="41">
        <v>0</v>
      </c>
      <c r="F92" s="41">
        <v>0</v>
      </c>
      <c r="G92" s="41">
        <v>0</v>
      </c>
      <c r="M92" s="119"/>
    </row>
    <row r="93" spans="1:13" ht="60.75" thickBot="1" x14ac:dyDescent="0.3">
      <c r="A93" s="132">
        <v>6731</v>
      </c>
      <c r="B93" s="133" t="s">
        <v>199</v>
      </c>
      <c r="C93" s="118">
        <v>0</v>
      </c>
      <c r="D93" s="118">
        <v>0</v>
      </c>
      <c r="E93" s="118">
        <v>0</v>
      </c>
      <c r="F93" s="118">
        <v>0</v>
      </c>
      <c r="G93" s="118">
        <v>0</v>
      </c>
      <c r="M93" s="119"/>
    </row>
    <row r="94" spans="1:13" ht="30.75" thickBot="1" x14ac:dyDescent="0.3">
      <c r="A94" s="173">
        <v>68</v>
      </c>
      <c r="B94" s="174" t="s">
        <v>226</v>
      </c>
      <c r="C94" s="175">
        <f t="shared" ref="C94:E95" si="27">C95</f>
        <v>0</v>
      </c>
      <c r="D94" s="175">
        <f t="shared" si="27"/>
        <v>0</v>
      </c>
      <c r="E94" s="175">
        <f t="shared" si="27"/>
        <v>0</v>
      </c>
      <c r="F94" s="175">
        <v>0</v>
      </c>
      <c r="G94" s="175">
        <v>0</v>
      </c>
      <c r="M94" s="119"/>
    </row>
    <row r="95" spans="1:13" ht="30.75" thickBot="1" x14ac:dyDescent="0.3">
      <c r="A95" s="39">
        <v>681</v>
      </c>
      <c r="B95" s="40" t="s">
        <v>227</v>
      </c>
      <c r="C95" s="41">
        <f t="shared" si="27"/>
        <v>0</v>
      </c>
      <c r="D95" s="41">
        <f t="shared" si="27"/>
        <v>0</v>
      </c>
      <c r="E95" s="41">
        <f t="shared" si="27"/>
        <v>0</v>
      </c>
      <c r="F95" s="41">
        <v>0</v>
      </c>
      <c r="G95" s="41">
        <v>0</v>
      </c>
      <c r="M95" s="119"/>
    </row>
    <row r="96" spans="1:13" ht="15.75" thickBot="1" x14ac:dyDescent="0.3">
      <c r="A96" s="132">
        <v>6819</v>
      </c>
      <c r="B96" s="133" t="s">
        <v>228</v>
      </c>
      <c r="C96" s="118">
        <v>0</v>
      </c>
      <c r="D96" s="118"/>
      <c r="E96" s="118"/>
      <c r="F96" s="46">
        <v>0</v>
      </c>
      <c r="G96" s="46">
        <v>0</v>
      </c>
      <c r="M96" s="119"/>
    </row>
    <row r="97" spans="1:14" ht="45.75" thickBot="1" x14ac:dyDescent="0.3">
      <c r="A97" s="176">
        <v>7</v>
      </c>
      <c r="B97" s="177" t="s">
        <v>63</v>
      </c>
      <c r="C97" s="178">
        <f>C98</f>
        <v>89020.25</v>
      </c>
      <c r="D97" s="178">
        <f>D98</f>
        <v>68000</v>
      </c>
      <c r="E97" s="178">
        <f t="shared" ref="D97:E98" si="28">E98</f>
        <v>65334.61</v>
      </c>
      <c r="F97" s="178">
        <f t="shared" si="3"/>
        <v>73.39297519384634</v>
      </c>
      <c r="G97" s="178">
        <f t="shared" si="24"/>
        <v>96.080308823529421</v>
      </c>
    </row>
    <row r="98" spans="1:14" ht="60.75" thickBot="1" x14ac:dyDescent="0.3">
      <c r="A98" s="173">
        <v>71</v>
      </c>
      <c r="B98" s="174" t="s">
        <v>64</v>
      </c>
      <c r="C98" s="175">
        <f t="shared" ref="C98" si="29">C99</f>
        <v>89020.25</v>
      </c>
      <c r="D98" s="175">
        <f t="shared" si="28"/>
        <v>68000</v>
      </c>
      <c r="E98" s="175">
        <f t="shared" si="28"/>
        <v>65334.61</v>
      </c>
      <c r="F98" s="175">
        <f t="shared" si="3"/>
        <v>73.39297519384634</v>
      </c>
      <c r="G98" s="175">
        <f t="shared" si="24"/>
        <v>96.080308823529421</v>
      </c>
    </row>
    <row r="99" spans="1:14" ht="90.75" thickBot="1" x14ac:dyDescent="0.3">
      <c r="A99" s="39">
        <v>711</v>
      </c>
      <c r="B99" s="40" t="s">
        <v>65</v>
      </c>
      <c r="C99" s="41">
        <f>SUM(C100:C101)</f>
        <v>89020.25</v>
      </c>
      <c r="D99" s="41">
        <f>SUM(D100:D101)</f>
        <v>68000</v>
      </c>
      <c r="E99" s="41">
        <f>SUM(E100:E101)</f>
        <v>65334.61</v>
      </c>
      <c r="F99" s="41">
        <f t="shared" si="3"/>
        <v>73.39297519384634</v>
      </c>
      <c r="G99" s="41">
        <f t="shared" si="24"/>
        <v>96.080308823529421</v>
      </c>
    </row>
    <row r="100" spans="1:14" ht="15.75" thickBot="1" x14ac:dyDescent="0.3">
      <c r="A100" s="36">
        <v>7111</v>
      </c>
      <c r="B100" s="37" t="s">
        <v>66</v>
      </c>
      <c r="C100" s="38">
        <v>89020.25</v>
      </c>
      <c r="D100" s="35">
        <v>60000</v>
      </c>
      <c r="E100" s="38">
        <v>58304.61</v>
      </c>
      <c r="F100" s="46">
        <f t="shared" si="3"/>
        <v>65.495895596788372</v>
      </c>
      <c r="G100" s="46">
        <f t="shared" si="24"/>
        <v>97.174350000000004</v>
      </c>
    </row>
    <row r="101" spans="1:14" ht="14.1" customHeight="1" thickBot="1" x14ac:dyDescent="0.3">
      <c r="A101" s="36">
        <v>7112</v>
      </c>
      <c r="B101" s="37" t="s">
        <v>238</v>
      </c>
      <c r="C101" s="38">
        <v>0</v>
      </c>
      <c r="D101" s="35">
        <v>8000</v>
      </c>
      <c r="E101" s="38">
        <v>7030</v>
      </c>
      <c r="F101" s="46">
        <v>0</v>
      </c>
      <c r="G101" s="46">
        <f t="shared" si="24"/>
        <v>87.875</v>
      </c>
    </row>
    <row r="102" spans="1:14" ht="15.75" thickBot="1" x14ac:dyDescent="0.3">
      <c r="A102" s="52" t="s">
        <v>77</v>
      </c>
      <c r="B102" s="50"/>
      <c r="C102" s="51">
        <f>C97+C38</f>
        <v>1617167.7399999998</v>
      </c>
      <c r="D102" s="51">
        <f>D97+D38</f>
        <v>2407180</v>
      </c>
      <c r="E102" s="51">
        <f>E97+E38</f>
        <v>2089464.9100000001</v>
      </c>
      <c r="F102" s="45">
        <f t="shared" si="3"/>
        <v>129.20520601035491</v>
      </c>
      <c r="G102" s="45">
        <f t="shared" si="24"/>
        <v>86.801357189740699</v>
      </c>
    </row>
    <row r="103" spans="1:14" x14ac:dyDescent="0.25">
      <c r="A103" s="103"/>
      <c r="B103" s="104"/>
      <c r="C103" s="105"/>
      <c r="D103" s="105"/>
      <c r="E103" s="105"/>
      <c r="F103" s="106"/>
      <c r="G103" s="105"/>
    </row>
    <row r="105" spans="1:14" ht="15.75" thickBot="1" x14ac:dyDescent="0.3">
      <c r="A105" s="63" t="s">
        <v>107</v>
      </c>
    </row>
    <row r="106" spans="1:14" ht="30.75" thickBot="1" x14ac:dyDescent="0.3">
      <c r="A106" s="47" t="s">
        <v>15</v>
      </c>
      <c r="B106" s="48" t="s">
        <v>16</v>
      </c>
      <c r="C106" s="49" t="s">
        <v>209</v>
      </c>
      <c r="D106" s="49" t="s">
        <v>214</v>
      </c>
      <c r="E106" s="49" t="s">
        <v>215</v>
      </c>
      <c r="F106" s="49" t="s">
        <v>191</v>
      </c>
      <c r="G106" s="49" t="s">
        <v>21</v>
      </c>
    </row>
    <row r="107" spans="1:14" ht="15.75" thickBot="1" x14ac:dyDescent="0.3">
      <c r="A107" s="67">
        <v>1</v>
      </c>
      <c r="B107" s="68">
        <v>2</v>
      </c>
      <c r="C107" s="109">
        <v>3</v>
      </c>
      <c r="D107" s="68">
        <v>4</v>
      </c>
      <c r="E107" s="68">
        <v>5</v>
      </c>
      <c r="F107" s="68">
        <v>6</v>
      </c>
      <c r="G107" s="68">
        <v>7</v>
      </c>
      <c r="I107" s="134"/>
      <c r="J107" s="135"/>
      <c r="K107" s="135"/>
      <c r="L107" s="135"/>
      <c r="M107" s="135"/>
      <c r="N107" s="135"/>
    </row>
    <row r="108" spans="1:14" ht="30.75" thickBot="1" x14ac:dyDescent="0.3">
      <c r="A108" s="168">
        <v>3</v>
      </c>
      <c r="B108" s="169" t="s">
        <v>78</v>
      </c>
      <c r="C108" s="170">
        <f t="shared" ref="C108:E108" si="30">SUM(C109+C117+C145+C148+C153+C159+C163)</f>
        <v>998124.62</v>
      </c>
      <c r="D108" s="170">
        <f t="shared" si="30"/>
        <v>1761780</v>
      </c>
      <c r="E108" s="170">
        <f t="shared" si="30"/>
        <v>1553660.67</v>
      </c>
      <c r="F108" s="170">
        <f>E108/C108*100</f>
        <v>155.65798487166862</v>
      </c>
      <c r="G108" s="170">
        <f t="shared" ref="G108:G144" si="31">E108/D108*100</f>
        <v>88.186985321663315</v>
      </c>
    </row>
    <row r="109" spans="1:14" ht="30.75" thickBot="1" x14ac:dyDescent="0.3">
      <c r="A109" s="165">
        <v>31</v>
      </c>
      <c r="B109" s="166" t="s">
        <v>79</v>
      </c>
      <c r="C109" s="167">
        <f>SUM(C110+C113+C115)</f>
        <v>338005.58</v>
      </c>
      <c r="D109" s="167">
        <f t="shared" ref="D109" si="32">SUM(D110+D113+D115)</f>
        <v>647300</v>
      </c>
      <c r="E109" s="167">
        <f>SUM(E110+E113+E115)</f>
        <v>596958.69999999995</v>
      </c>
      <c r="F109" s="167">
        <f t="shared" ref="F109:F147" si="33">E109/C109*100</f>
        <v>176.6120843330456</v>
      </c>
      <c r="G109" s="167">
        <f t="shared" si="31"/>
        <v>92.22287965394716</v>
      </c>
    </row>
    <row r="110" spans="1:14" ht="15.75" customHeight="1" thickBot="1" x14ac:dyDescent="0.3">
      <c r="A110" s="69">
        <v>311</v>
      </c>
      <c r="B110" s="70" t="s">
        <v>108</v>
      </c>
      <c r="C110" s="71">
        <f>SUM(C111+C112)</f>
        <v>278652.51</v>
      </c>
      <c r="D110" s="71">
        <f t="shared" ref="D110:E110" si="34">SUM(D111+D112)</f>
        <v>535700</v>
      </c>
      <c r="E110" s="71">
        <f t="shared" si="34"/>
        <v>492897.25</v>
      </c>
      <c r="F110" s="107">
        <f t="shared" si="33"/>
        <v>176.88598965069434</v>
      </c>
      <c r="G110" s="107">
        <f t="shared" si="31"/>
        <v>92.009940265073737</v>
      </c>
    </row>
    <row r="111" spans="1:14" ht="15.75" thickBot="1" x14ac:dyDescent="0.3">
      <c r="A111" s="65">
        <v>3111</v>
      </c>
      <c r="B111" s="58" t="s">
        <v>80</v>
      </c>
      <c r="C111" s="138">
        <v>270395.37</v>
      </c>
      <c r="D111" s="59">
        <v>522900</v>
      </c>
      <c r="E111" s="138">
        <v>480797.25</v>
      </c>
      <c r="F111" s="76">
        <f t="shared" si="33"/>
        <v>177.81267852330461</v>
      </c>
      <c r="G111" s="76">
        <f t="shared" si="31"/>
        <v>91.948221457257603</v>
      </c>
    </row>
    <row r="112" spans="1:14" ht="15.75" thickBot="1" x14ac:dyDescent="0.3">
      <c r="A112" s="65">
        <v>3112</v>
      </c>
      <c r="B112" s="58" t="s">
        <v>109</v>
      </c>
      <c r="C112" s="138">
        <v>8257.14</v>
      </c>
      <c r="D112" s="59">
        <v>12800</v>
      </c>
      <c r="E112" s="59">
        <v>12100</v>
      </c>
      <c r="F112" s="76">
        <f t="shared" si="33"/>
        <v>146.5398430933713</v>
      </c>
      <c r="G112" s="76">
        <f t="shared" si="31"/>
        <v>94.53125</v>
      </c>
    </row>
    <row r="113" spans="1:7" ht="30.75" thickBot="1" x14ac:dyDescent="0.3">
      <c r="A113" s="69">
        <v>312</v>
      </c>
      <c r="B113" s="70" t="s">
        <v>81</v>
      </c>
      <c r="C113" s="71">
        <f>SUM(C114)</f>
        <v>15101.44</v>
      </c>
      <c r="D113" s="71">
        <f t="shared" ref="D113:E113" si="35">SUM(D114)</f>
        <v>28200</v>
      </c>
      <c r="E113" s="71">
        <f t="shared" si="35"/>
        <v>25105.08</v>
      </c>
      <c r="F113" s="107">
        <f t="shared" si="33"/>
        <v>166.24295431429056</v>
      </c>
      <c r="G113" s="107">
        <f t="shared" si="31"/>
        <v>89.02510638297872</v>
      </c>
    </row>
    <row r="114" spans="1:7" ht="30.75" thickBot="1" x14ac:dyDescent="0.3">
      <c r="A114" s="65">
        <v>3121</v>
      </c>
      <c r="B114" s="58" t="s">
        <v>110</v>
      </c>
      <c r="C114" s="138">
        <v>15101.44</v>
      </c>
      <c r="D114" s="59">
        <v>28200</v>
      </c>
      <c r="E114" s="59">
        <v>25105.08</v>
      </c>
      <c r="F114" s="76">
        <f t="shared" si="33"/>
        <v>166.24295431429056</v>
      </c>
      <c r="G114" s="76">
        <f t="shared" si="31"/>
        <v>89.02510638297872</v>
      </c>
    </row>
    <row r="115" spans="1:7" ht="15.75" thickBot="1" x14ac:dyDescent="0.3">
      <c r="A115" s="69">
        <v>313</v>
      </c>
      <c r="B115" s="70" t="s">
        <v>82</v>
      </c>
      <c r="C115" s="71">
        <f>SUM(C116)</f>
        <v>44251.63</v>
      </c>
      <c r="D115" s="71">
        <f t="shared" ref="D115:E115" si="36">SUM(D116)</f>
        <v>83400</v>
      </c>
      <c r="E115" s="71">
        <f t="shared" si="36"/>
        <v>78956.37</v>
      </c>
      <c r="F115" s="107">
        <f t="shared" si="33"/>
        <v>178.42590205151765</v>
      </c>
      <c r="G115" s="107">
        <f t="shared" si="31"/>
        <v>94.671906474820133</v>
      </c>
    </row>
    <row r="116" spans="1:7" ht="60.75" thickBot="1" x14ac:dyDescent="0.3">
      <c r="A116" s="65">
        <v>3132</v>
      </c>
      <c r="B116" s="58" t="s">
        <v>111</v>
      </c>
      <c r="C116" s="138">
        <v>44251.63</v>
      </c>
      <c r="D116" s="59">
        <v>83400</v>
      </c>
      <c r="E116" s="59">
        <v>78956.37</v>
      </c>
      <c r="F116" s="76">
        <f t="shared" si="33"/>
        <v>178.42590205151765</v>
      </c>
      <c r="G116" s="76">
        <f t="shared" si="31"/>
        <v>94.671906474820133</v>
      </c>
    </row>
    <row r="117" spans="1:7" ht="30.75" thickBot="1" x14ac:dyDescent="0.3">
      <c r="A117" s="165">
        <v>32</v>
      </c>
      <c r="B117" s="166" t="s">
        <v>83</v>
      </c>
      <c r="C117" s="167">
        <f t="shared" ref="C117" si="37">SUM(C118+C123+C128+C137)</f>
        <v>375072.95000000007</v>
      </c>
      <c r="D117" s="167">
        <f t="shared" ref="D117:E117" si="38">SUM(D118+D123+D128+D137)</f>
        <v>576180</v>
      </c>
      <c r="E117" s="167">
        <f t="shared" si="38"/>
        <v>504959.24000000005</v>
      </c>
      <c r="F117" s="167">
        <f t="shared" si="33"/>
        <v>134.62960738704297</v>
      </c>
      <c r="G117" s="167">
        <f t="shared" si="31"/>
        <v>87.639147488632034</v>
      </c>
    </row>
    <row r="118" spans="1:7" ht="30.75" thickBot="1" x14ac:dyDescent="0.3">
      <c r="A118" s="69">
        <v>321</v>
      </c>
      <c r="B118" s="70" t="s">
        <v>84</v>
      </c>
      <c r="C118" s="71">
        <f t="shared" ref="C118" si="39">SUM(C119:C122)</f>
        <v>8926.9000000000015</v>
      </c>
      <c r="D118" s="71">
        <f t="shared" ref="D118:E118" si="40">SUM(D119:D122)</f>
        <v>13470</v>
      </c>
      <c r="E118" s="71">
        <f t="shared" si="40"/>
        <v>10520.98</v>
      </c>
      <c r="F118" s="107">
        <f t="shared" si="33"/>
        <v>117.85703883767039</v>
      </c>
      <c r="G118" s="107">
        <f t="shared" si="31"/>
        <v>78.106755753526343</v>
      </c>
    </row>
    <row r="119" spans="1:7" ht="30.75" thickBot="1" x14ac:dyDescent="0.3">
      <c r="A119" s="65">
        <v>3211</v>
      </c>
      <c r="B119" s="58" t="s">
        <v>112</v>
      </c>
      <c r="C119" s="138">
        <v>3438.63</v>
      </c>
      <c r="D119" s="59">
        <v>3250</v>
      </c>
      <c r="E119" s="59">
        <v>2091.12</v>
      </c>
      <c r="F119" s="76">
        <f t="shared" si="33"/>
        <v>60.81259106097486</v>
      </c>
      <c r="G119" s="76">
        <f t="shared" si="31"/>
        <v>64.342153846153835</v>
      </c>
    </row>
    <row r="120" spans="1:7" ht="30.75" thickBot="1" x14ac:dyDescent="0.3">
      <c r="A120" s="65">
        <v>3212</v>
      </c>
      <c r="B120" s="58" t="s">
        <v>113</v>
      </c>
      <c r="C120" s="138">
        <v>3767.64</v>
      </c>
      <c r="D120" s="59">
        <v>5850</v>
      </c>
      <c r="E120" s="59">
        <v>5137.76</v>
      </c>
      <c r="F120" s="76">
        <f t="shared" si="33"/>
        <v>136.36547016169274</v>
      </c>
      <c r="G120" s="76">
        <f t="shared" si="31"/>
        <v>87.824957264957277</v>
      </c>
    </row>
    <row r="121" spans="1:7" ht="15.75" thickBot="1" x14ac:dyDescent="0.3">
      <c r="A121" s="65">
        <v>3213</v>
      </c>
      <c r="B121" s="58" t="s">
        <v>114</v>
      </c>
      <c r="C121" s="138">
        <v>1334.13</v>
      </c>
      <c r="D121" s="59">
        <v>3950</v>
      </c>
      <c r="E121" s="59">
        <v>3292.1</v>
      </c>
      <c r="F121" s="76">
        <f t="shared" si="33"/>
        <v>246.76006086363395</v>
      </c>
      <c r="G121" s="76">
        <f t="shared" si="31"/>
        <v>83.344303797468356</v>
      </c>
    </row>
    <row r="122" spans="1:7" ht="45.75" thickBot="1" x14ac:dyDescent="0.3">
      <c r="A122" s="65">
        <v>3214</v>
      </c>
      <c r="B122" s="58" t="s">
        <v>115</v>
      </c>
      <c r="C122" s="136">
        <v>386.5</v>
      </c>
      <c r="D122" s="59">
        <v>420</v>
      </c>
      <c r="E122" s="59">
        <v>0</v>
      </c>
      <c r="F122" s="76">
        <f t="shared" si="33"/>
        <v>0</v>
      </c>
      <c r="G122" s="76">
        <f t="shared" si="31"/>
        <v>0</v>
      </c>
    </row>
    <row r="123" spans="1:7" ht="45.75" thickBot="1" x14ac:dyDescent="0.3">
      <c r="A123" s="69">
        <v>322</v>
      </c>
      <c r="B123" s="70" t="s">
        <v>85</v>
      </c>
      <c r="C123" s="71">
        <f>C124+C125+C126+C127</f>
        <v>98784.37000000001</v>
      </c>
      <c r="D123" s="71">
        <f t="shared" ref="D123" si="41">SUM(D124:D127)</f>
        <v>124800</v>
      </c>
      <c r="E123" s="71">
        <f>E124+E125+E126+E127</f>
        <v>108417.21999999999</v>
      </c>
      <c r="F123" s="107">
        <f t="shared" si="33"/>
        <v>109.75139083237558</v>
      </c>
      <c r="G123" s="107">
        <f t="shared" si="31"/>
        <v>86.872772435897431</v>
      </c>
    </row>
    <row r="124" spans="1:7" ht="30.75" thickBot="1" x14ac:dyDescent="0.3">
      <c r="A124" s="65">
        <v>3221</v>
      </c>
      <c r="B124" s="58" t="s">
        <v>116</v>
      </c>
      <c r="C124" s="138">
        <v>20587.310000000001</v>
      </c>
      <c r="D124" s="59">
        <v>25800</v>
      </c>
      <c r="E124" s="59">
        <v>24729.26</v>
      </c>
      <c r="F124" s="76">
        <f t="shared" si="33"/>
        <v>120.11894706010642</v>
      </c>
      <c r="G124" s="76">
        <f t="shared" si="31"/>
        <v>95.849844961240308</v>
      </c>
    </row>
    <row r="125" spans="1:7" ht="15.75" thickBot="1" x14ac:dyDescent="0.3">
      <c r="A125" s="65">
        <v>3223</v>
      </c>
      <c r="B125" s="58" t="s">
        <v>117</v>
      </c>
      <c r="C125" s="138">
        <v>69405.86</v>
      </c>
      <c r="D125" s="59">
        <v>88500</v>
      </c>
      <c r="E125" s="59">
        <v>75672.2</v>
      </c>
      <c r="F125" s="76">
        <f t="shared" si="33"/>
        <v>109.02854600461689</v>
      </c>
      <c r="G125" s="76">
        <f t="shared" si="31"/>
        <v>85.505310734463265</v>
      </c>
    </row>
    <row r="126" spans="1:7" ht="30.75" thickBot="1" x14ac:dyDescent="0.3">
      <c r="A126" s="65">
        <v>3225</v>
      </c>
      <c r="B126" s="58" t="s">
        <v>118</v>
      </c>
      <c r="C126" s="138">
        <v>7942.99</v>
      </c>
      <c r="D126" s="59">
        <v>9000</v>
      </c>
      <c r="E126" s="59">
        <v>7377.26</v>
      </c>
      <c r="F126" s="76">
        <f t="shared" si="33"/>
        <v>92.877619133349029</v>
      </c>
      <c r="G126" s="76">
        <f t="shared" si="31"/>
        <v>81.969555555555559</v>
      </c>
    </row>
    <row r="127" spans="1:7" ht="45.75" thickBot="1" x14ac:dyDescent="0.3">
      <c r="A127" s="65">
        <v>3227</v>
      </c>
      <c r="B127" s="58" t="s">
        <v>119</v>
      </c>
      <c r="C127" s="138">
        <v>848.21</v>
      </c>
      <c r="D127" s="59">
        <v>1500</v>
      </c>
      <c r="E127" s="59">
        <v>638.5</v>
      </c>
      <c r="F127" s="76">
        <f t="shared" si="33"/>
        <v>75.276169816436962</v>
      </c>
      <c r="G127" s="76">
        <f t="shared" si="31"/>
        <v>42.56666666666667</v>
      </c>
    </row>
    <row r="128" spans="1:7" ht="15.75" thickBot="1" x14ac:dyDescent="0.3">
      <c r="A128" s="69">
        <v>323</v>
      </c>
      <c r="B128" s="70" t="s">
        <v>86</v>
      </c>
      <c r="C128" s="71">
        <f t="shared" ref="C128" si="42">SUM(C129:C136)</f>
        <v>201937.02000000002</v>
      </c>
      <c r="D128" s="71">
        <f>SUM(D129:D136)</f>
        <v>285450</v>
      </c>
      <c r="E128" s="71">
        <f t="shared" ref="E128" si="43">SUM(E129:E136)</f>
        <v>255836.84000000003</v>
      </c>
      <c r="F128" s="107">
        <f t="shared" si="33"/>
        <v>126.69140111109888</v>
      </c>
      <c r="G128" s="107">
        <f t="shared" si="31"/>
        <v>89.625797863023308</v>
      </c>
    </row>
    <row r="129" spans="1:7" ht="30.75" thickBot="1" x14ac:dyDescent="0.3">
      <c r="A129" s="72">
        <v>3231</v>
      </c>
      <c r="B129" s="73" t="s">
        <v>120</v>
      </c>
      <c r="C129" s="139">
        <v>6027.17</v>
      </c>
      <c r="D129" s="74">
        <v>8900</v>
      </c>
      <c r="E129" s="74">
        <v>7785.8</v>
      </c>
      <c r="F129" s="76">
        <f t="shared" si="33"/>
        <v>129.17837061174649</v>
      </c>
      <c r="G129" s="76">
        <f t="shared" si="31"/>
        <v>87.480898876404495</v>
      </c>
    </row>
    <row r="130" spans="1:7" ht="45.75" thickBot="1" x14ac:dyDescent="0.3">
      <c r="A130" s="72">
        <v>3232</v>
      </c>
      <c r="B130" s="73" t="s">
        <v>121</v>
      </c>
      <c r="C130" s="139">
        <v>31971.09</v>
      </c>
      <c r="D130" s="74">
        <v>54000</v>
      </c>
      <c r="E130" s="74">
        <v>48582.57</v>
      </c>
      <c r="F130" s="76">
        <f t="shared" si="33"/>
        <v>151.95781563906641</v>
      </c>
      <c r="G130" s="76">
        <f t="shared" si="31"/>
        <v>89.967722222222221</v>
      </c>
    </row>
    <row r="131" spans="1:7" ht="30.75" thickBot="1" x14ac:dyDescent="0.3">
      <c r="A131" s="72">
        <v>3233</v>
      </c>
      <c r="B131" s="73" t="s">
        <v>122</v>
      </c>
      <c r="C131" s="139">
        <v>8005.89</v>
      </c>
      <c r="D131" s="74">
        <v>11000</v>
      </c>
      <c r="E131" s="74">
        <v>8696.09</v>
      </c>
      <c r="F131" s="76">
        <f t="shared" si="33"/>
        <v>108.62115267634205</v>
      </c>
      <c r="G131" s="76">
        <f t="shared" si="31"/>
        <v>79.055363636363637</v>
      </c>
    </row>
    <row r="132" spans="1:7" ht="30.75" thickBot="1" x14ac:dyDescent="0.3">
      <c r="A132" s="72">
        <v>3234</v>
      </c>
      <c r="B132" s="73" t="s">
        <v>123</v>
      </c>
      <c r="C132" s="139">
        <v>104889.60000000001</v>
      </c>
      <c r="D132" s="74">
        <v>81500</v>
      </c>
      <c r="E132" s="74">
        <v>76581.539999999994</v>
      </c>
      <c r="F132" s="76">
        <f t="shared" si="33"/>
        <v>73.011566447007127</v>
      </c>
      <c r="G132" s="76">
        <f t="shared" si="31"/>
        <v>93.96507975460122</v>
      </c>
    </row>
    <row r="133" spans="1:7" ht="45.75" thickBot="1" x14ac:dyDescent="0.3">
      <c r="A133" s="72">
        <v>3236</v>
      </c>
      <c r="B133" s="73" t="s">
        <v>124</v>
      </c>
      <c r="C133" s="139">
        <v>2264.8000000000002</v>
      </c>
      <c r="D133" s="74">
        <v>16950</v>
      </c>
      <c r="E133" s="74">
        <v>10006.200000000001</v>
      </c>
      <c r="F133" s="76">
        <f t="shared" si="33"/>
        <v>441.8138466972801</v>
      </c>
      <c r="G133" s="76">
        <f t="shared" si="31"/>
        <v>59.033628318584078</v>
      </c>
    </row>
    <row r="134" spans="1:7" ht="30.75" thickBot="1" x14ac:dyDescent="0.3">
      <c r="A134" s="72">
        <v>3237</v>
      </c>
      <c r="B134" s="73" t="s">
        <v>125</v>
      </c>
      <c r="C134" s="139">
        <v>23895.64</v>
      </c>
      <c r="D134" s="74">
        <v>88400</v>
      </c>
      <c r="E134" s="74">
        <v>82127.679999999993</v>
      </c>
      <c r="F134" s="76">
        <f t="shared" si="33"/>
        <v>343.69315908676225</v>
      </c>
      <c r="G134" s="76">
        <f t="shared" si="31"/>
        <v>92.904615384615369</v>
      </c>
    </row>
    <row r="135" spans="1:7" ht="15.75" thickBot="1" x14ac:dyDescent="0.3">
      <c r="A135" s="72">
        <v>3238</v>
      </c>
      <c r="B135" s="73" t="s">
        <v>126</v>
      </c>
      <c r="C135" s="139">
        <v>6000.45</v>
      </c>
      <c r="D135" s="74">
        <v>14500</v>
      </c>
      <c r="E135" s="74">
        <v>12614.35</v>
      </c>
      <c r="F135" s="76">
        <f t="shared" si="33"/>
        <v>210.22339991167328</v>
      </c>
      <c r="G135" s="76">
        <f t="shared" si="31"/>
        <v>86.995517241379318</v>
      </c>
    </row>
    <row r="136" spans="1:7" ht="15.75" thickBot="1" x14ac:dyDescent="0.3">
      <c r="A136" s="72">
        <v>3239</v>
      </c>
      <c r="B136" s="73" t="s">
        <v>127</v>
      </c>
      <c r="C136" s="139">
        <v>18882.38</v>
      </c>
      <c r="D136" s="74">
        <v>10200</v>
      </c>
      <c r="E136" s="74">
        <v>9442.61</v>
      </c>
      <c r="F136" s="76">
        <f t="shared" si="33"/>
        <v>50.007520238444513</v>
      </c>
      <c r="G136" s="76">
        <f t="shared" si="31"/>
        <v>92.574607843137258</v>
      </c>
    </row>
    <row r="137" spans="1:7" ht="60.75" thickBot="1" x14ac:dyDescent="0.3">
      <c r="A137" s="69">
        <v>329</v>
      </c>
      <c r="B137" s="70" t="s">
        <v>87</v>
      </c>
      <c r="C137" s="71">
        <f t="shared" ref="C137" si="44">SUM(C138:C144)</f>
        <v>65424.66</v>
      </c>
      <c r="D137" s="71">
        <f t="shared" ref="D137:E137" si="45">SUM(D138:D144)</f>
        <v>152460</v>
      </c>
      <c r="E137" s="71">
        <f t="shared" si="45"/>
        <v>130184.20000000001</v>
      </c>
      <c r="F137" s="107">
        <f t="shared" si="33"/>
        <v>198.98338027282068</v>
      </c>
      <c r="G137" s="107">
        <f t="shared" si="31"/>
        <v>85.389085661812942</v>
      </c>
    </row>
    <row r="138" spans="1:7" ht="60.75" thickBot="1" x14ac:dyDescent="0.3">
      <c r="A138" s="65">
        <v>3291</v>
      </c>
      <c r="B138" s="58" t="s">
        <v>128</v>
      </c>
      <c r="C138" s="139">
        <v>18729.54</v>
      </c>
      <c r="D138" s="75">
        <v>58200</v>
      </c>
      <c r="E138" s="74">
        <v>44650.79</v>
      </c>
      <c r="F138" s="76">
        <f t="shared" si="33"/>
        <v>238.39768622187196</v>
      </c>
      <c r="G138" s="76">
        <f t="shared" si="31"/>
        <v>76.719570446735403</v>
      </c>
    </row>
    <row r="139" spans="1:7" ht="30.75" thickBot="1" x14ac:dyDescent="0.3">
      <c r="A139" s="65">
        <v>3292</v>
      </c>
      <c r="B139" s="58" t="s">
        <v>129</v>
      </c>
      <c r="C139" s="139">
        <v>3983.58</v>
      </c>
      <c r="D139" s="75">
        <v>8500</v>
      </c>
      <c r="E139" s="74">
        <v>7529.66</v>
      </c>
      <c r="F139" s="76">
        <f t="shared" si="33"/>
        <v>189.01741649471077</v>
      </c>
      <c r="G139" s="76">
        <f t="shared" si="31"/>
        <v>88.584235294117647</v>
      </c>
    </row>
    <row r="140" spans="1:7" ht="15.75" thickBot="1" x14ac:dyDescent="0.3">
      <c r="A140" s="65">
        <v>3293</v>
      </c>
      <c r="B140" s="58" t="s">
        <v>130</v>
      </c>
      <c r="C140" s="139">
        <v>20566.419999999998</v>
      </c>
      <c r="D140" s="75">
        <v>22360</v>
      </c>
      <c r="E140" s="74">
        <v>18060.77</v>
      </c>
      <c r="F140" s="76">
        <f t="shared" si="33"/>
        <v>87.816790671395424</v>
      </c>
      <c r="G140" s="76">
        <f t="shared" si="31"/>
        <v>80.772674418604652</v>
      </c>
    </row>
    <row r="141" spans="1:7" ht="15.75" thickBot="1" x14ac:dyDescent="0.3">
      <c r="A141" s="65">
        <v>3294</v>
      </c>
      <c r="B141" s="58" t="s">
        <v>131</v>
      </c>
      <c r="C141" s="139">
        <v>680.24</v>
      </c>
      <c r="D141" s="75">
        <v>1000</v>
      </c>
      <c r="E141" s="74">
        <v>789.64</v>
      </c>
      <c r="F141" s="76">
        <f t="shared" si="33"/>
        <v>116.08255909678937</v>
      </c>
      <c r="G141" s="76">
        <f t="shared" si="31"/>
        <v>78.963999999999999</v>
      </c>
    </row>
    <row r="142" spans="1:7" ht="30.75" thickBot="1" x14ac:dyDescent="0.3">
      <c r="A142" s="65">
        <v>3295</v>
      </c>
      <c r="B142" s="58" t="s">
        <v>132</v>
      </c>
      <c r="C142" s="137">
        <v>1172.57</v>
      </c>
      <c r="D142" s="75">
        <v>4300</v>
      </c>
      <c r="E142" s="74">
        <v>4083.05</v>
      </c>
      <c r="F142" s="76">
        <f t="shared" si="33"/>
        <v>348.21375269706721</v>
      </c>
      <c r="G142" s="76">
        <f t="shared" si="31"/>
        <v>94.954651162790711</v>
      </c>
    </row>
    <row r="143" spans="1:7" ht="15.75" thickBot="1" x14ac:dyDescent="0.3">
      <c r="A143" s="65">
        <v>3296</v>
      </c>
      <c r="B143" s="58" t="s">
        <v>149</v>
      </c>
      <c r="C143" s="137">
        <v>0</v>
      </c>
      <c r="D143" s="75">
        <v>400</v>
      </c>
      <c r="E143" s="74">
        <v>187.5</v>
      </c>
      <c r="F143" s="76">
        <v>0</v>
      </c>
      <c r="G143" s="76">
        <f t="shared" si="31"/>
        <v>46.875</v>
      </c>
    </row>
    <row r="144" spans="1:7" ht="60.75" thickBot="1" x14ac:dyDescent="0.3">
      <c r="A144" s="65">
        <v>3299</v>
      </c>
      <c r="B144" s="58" t="s">
        <v>87</v>
      </c>
      <c r="C144" s="139">
        <v>20292.310000000001</v>
      </c>
      <c r="D144" s="75">
        <v>57700</v>
      </c>
      <c r="E144" s="74">
        <v>54882.79</v>
      </c>
      <c r="F144" s="76">
        <f t="shared" si="33"/>
        <v>270.46102686189988</v>
      </c>
      <c r="G144" s="76">
        <f t="shared" si="31"/>
        <v>95.11748700173311</v>
      </c>
    </row>
    <row r="145" spans="1:7" ht="15.75" thickBot="1" x14ac:dyDescent="0.3">
      <c r="A145" s="165">
        <v>34</v>
      </c>
      <c r="B145" s="166" t="s">
        <v>88</v>
      </c>
      <c r="C145" s="171">
        <f t="shared" ref="C145:C146" si="46">SUM(C146)</f>
        <v>6126.47</v>
      </c>
      <c r="D145" s="171">
        <f t="shared" ref="D145:E145" si="47">SUM(D146)</f>
        <v>7270</v>
      </c>
      <c r="E145" s="171">
        <f t="shared" si="47"/>
        <v>6166.28</v>
      </c>
      <c r="F145" s="167">
        <f t="shared" si="33"/>
        <v>100.64980323089804</v>
      </c>
      <c r="G145" s="167">
        <f>E145/D145*100</f>
        <v>84.818156808803309</v>
      </c>
    </row>
    <row r="146" spans="1:7" ht="30.75" thickBot="1" x14ac:dyDescent="0.3">
      <c r="A146" s="69">
        <v>343</v>
      </c>
      <c r="B146" s="70" t="s">
        <v>89</v>
      </c>
      <c r="C146" s="71">
        <f t="shared" si="46"/>
        <v>6126.47</v>
      </c>
      <c r="D146" s="71">
        <f t="shared" ref="D146:E146" si="48">SUM(D147)</f>
        <v>7270</v>
      </c>
      <c r="E146" s="71">
        <f t="shared" si="48"/>
        <v>6166.28</v>
      </c>
      <c r="F146" s="107">
        <f t="shared" si="33"/>
        <v>100.64980323089804</v>
      </c>
      <c r="G146" s="107">
        <f>E146/D146*100</f>
        <v>84.818156808803309</v>
      </c>
    </row>
    <row r="147" spans="1:7" ht="45.75" thickBot="1" x14ac:dyDescent="0.3">
      <c r="A147" s="65">
        <v>3431</v>
      </c>
      <c r="B147" s="58" t="s">
        <v>133</v>
      </c>
      <c r="C147" s="138">
        <v>6126.47</v>
      </c>
      <c r="D147" s="59">
        <v>7270</v>
      </c>
      <c r="E147" s="59">
        <v>6166.28</v>
      </c>
      <c r="F147" s="76">
        <f t="shared" si="33"/>
        <v>100.64980323089804</v>
      </c>
      <c r="G147" s="76">
        <f>E147/D147*100</f>
        <v>84.818156808803309</v>
      </c>
    </row>
    <row r="148" spans="1:7" ht="15.75" thickBot="1" x14ac:dyDescent="0.3">
      <c r="A148" s="165">
        <v>35</v>
      </c>
      <c r="B148" s="166" t="s">
        <v>90</v>
      </c>
      <c r="C148" s="167">
        <f t="shared" ref="C148" si="49">SUM(C149)</f>
        <v>0</v>
      </c>
      <c r="D148" s="167">
        <f t="shared" ref="D148" si="50">SUM(D149)</f>
        <v>36000</v>
      </c>
      <c r="E148" s="167">
        <f>SUM(E149)</f>
        <v>8642.2199999999993</v>
      </c>
      <c r="F148" s="167">
        <v>0</v>
      </c>
      <c r="G148" s="167">
        <f>E148/D148*100</f>
        <v>24.006166666666665</v>
      </c>
    </row>
    <row r="149" spans="1:7" ht="56.25" customHeight="1" x14ac:dyDescent="0.25">
      <c r="A149" s="219">
        <v>352</v>
      </c>
      <c r="B149" s="221" t="s">
        <v>91</v>
      </c>
      <c r="C149" s="203">
        <f>SUM(C151)</f>
        <v>0</v>
      </c>
      <c r="D149" s="203">
        <f>SUM(D151:D152)</f>
        <v>36000</v>
      </c>
      <c r="E149" s="203">
        <f>SUM(E151+E152)</f>
        <v>8642.2199999999993</v>
      </c>
      <c r="F149" s="223">
        <v>0</v>
      </c>
      <c r="G149" s="223">
        <f>E149/D149*100</f>
        <v>24.006166666666665</v>
      </c>
    </row>
    <row r="150" spans="1:7" ht="15.75" thickBot="1" x14ac:dyDescent="0.3">
      <c r="A150" s="220"/>
      <c r="B150" s="222"/>
      <c r="C150" s="204"/>
      <c r="D150" s="204"/>
      <c r="E150" s="204"/>
      <c r="F150" s="224"/>
      <c r="G150" s="224"/>
    </row>
    <row r="151" spans="1:7" ht="30.75" thickBot="1" x14ac:dyDescent="0.3">
      <c r="A151" s="65">
        <v>3522</v>
      </c>
      <c r="B151" s="58" t="s">
        <v>134</v>
      </c>
      <c r="C151" s="136">
        <v>0</v>
      </c>
      <c r="D151" s="59">
        <v>0</v>
      </c>
      <c r="E151" s="59">
        <v>0</v>
      </c>
      <c r="F151" s="76">
        <v>0</v>
      </c>
      <c r="G151" s="76">
        <v>0</v>
      </c>
    </row>
    <row r="152" spans="1:7" ht="45.75" thickBot="1" x14ac:dyDescent="0.3">
      <c r="A152" s="65">
        <v>3523</v>
      </c>
      <c r="B152" s="58" t="s">
        <v>150</v>
      </c>
      <c r="C152" s="136">
        <v>0</v>
      </c>
      <c r="D152" s="59">
        <v>36000</v>
      </c>
      <c r="E152" s="59">
        <v>8642.2199999999993</v>
      </c>
      <c r="F152" s="76">
        <v>0</v>
      </c>
      <c r="G152" s="76">
        <f>E152/D152*100</f>
        <v>24.006166666666665</v>
      </c>
    </row>
    <row r="153" spans="1:7" ht="60.75" thickBot="1" x14ac:dyDescent="0.3">
      <c r="A153" s="165">
        <v>36</v>
      </c>
      <c r="B153" s="166" t="s">
        <v>92</v>
      </c>
      <c r="C153" s="167">
        <f>SUM(C154+C157)</f>
        <v>121692.66</v>
      </c>
      <c r="D153" s="167">
        <f t="shared" ref="D153:E153" si="51">SUM(D154+D157)</f>
        <v>224950</v>
      </c>
      <c r="E153" s="167">
        <f t="shared" si="51"/>
        <v>202781.72</v>
      </c>
      <c r="F153" s="172">
        <f t="shared" ref="F153:F155" si="52">E153/C153*100</f>
        <v>166.63430645693833</v>
      </c>
      <c r="G153" s="172">
        <f t="shared" ref="G153:G154" si="53">E153/D153*100</f>
        <v>90.145241164703265</v>
      </c>
    </row>
    <row r="154" spans="1:7" ht="30.75" thickBot="1" x14ac:dyDescent="0.3">
      <c r="A154" s="69">
        <v>363</v>
      </c>
      <c r="B154" s="70" t="s">
        <v>93</v>
      </c>
      <c r="C154" s="71">
        <f>SUM(C155:C156)</f>
        <v>1300</v>
      </c>
      <c r="D154" s="71">
        <f t="shared" ref="D154:E154" si="54">SUM(D155:D156)</f>
        <v>4950</v>
      </c>
      <c r="E154" s="71">
        <f t="shared" si="54"/>
        <v>1300</v>
      </c>
      <c r="F154" s="107">
        <f t="shared" si="52"/>
        <v>100</v>
      </c>
      <c r="G154" s="107">
        <f t="shared" si="53"/>
        <v>26.262626262626267</v>
      </c>
    </row>
    <row r="155" spans="1:7" ht="45.75" thickBot="1" x14ac:dyDescent="0.3">
      <c r="A155" s="65">
        <v>3631</v>
      </c>
      <c r="B155" s="58" t="s">
        <v>135</v>
      </c>
      <c r="C155" s="136">
        <v>1300</v>
      </c>
      <c r="D155" s="75">
        <v>4950</v>
      </c>
      <c r="E155" s="75">
        <v>1300</v>
      </c>
      <c r="F155" s="76">
        <f t="shared" si="52"/>
        <v>100</v>
      </c>
      <c r="G155" s="76">
        <f>E155/D155*100</f>
        <v>26.262626262626267</v>
      </c>
    </row>
    <row r="156" spans="1:7" ht="75.75" thickBot="1" x14ac:dyDescent="0.3">
      <c r="A156" s="65">
        <v>3632</v>
      </c>
      <c r="B156" s="58" t="s">
        <v>198</v>
      </c>
      <c r="C156" s="136">
        <v>0</v>
      </c>
      <c r="D156" s="75">
        <v>0</v>
      </c>
      <c r="E156" s="75">
        <v>0</v>
      </c>
      <c r="F156" s="76">
        <v>0</v>
      </c>
      <c r="G156" s="76">
        <v>0</v>
      </c>
    </row>
    <row r="157" spans="1:7" ht="30.75" thickBot="1" x14ac:dyDescent="0.3">
      <c r="A157" s="69">
        <v>366</v>
      </c>
      <c r="B157" s="70" t="s">
        <v>200</v>
      </c>
      <c r="C157" s="71">
        <f>C158</f>
        <v>120392.66</v>
      </c>
      <c r="D157" s="71">
        <f>D158</f>
        <v>220000</v>
      </c>
      <c r="E157" s="71">
        <f>E158</f>
        <v>201481.72</v>
      </c>
      <c r="F157" s="107">
        <f>E157/C157*100</f>
        <v>167.35382372978552</v>
      </c>
      <c r="G157" s="107">
        <f t="shared" ref="G157" si="55">E157/D157*100</f>
        <v>91.582599999999999</v>
      </c>
    </row>
    <row r="158" spans="1:7" ht="30.75" thickBot="1" x14ac:dyDescent="0.3">
      <c r="A158" s="65">
        <v>3661</v>
      </c>
      <c r="B158" s="58" t="s">
        <v>200</v>
      </c>
      <c r="C158" s="138">
        <v>120392.66</v>
      </c>
      <c r="D158" s="75">
        <v>220000</v>
      </c>
      <c r="E158" s="75">
        <v>201481.72</v>
      </c>
      <c r="F158" s="140">
        <f>E158/C158*100</f>
        <v>167.35382372978552</v>
      </c>
      <c r="G158" s="76">
        <f>E158/D158*100</f>
        <v>91.582599999999999</v>
      </c>
    </row>
    <row r="159" spans="1:7" ht="60.75" thickBot="1" x14ac:dyDescent="0.3">
      <c r="A159" s="64">
        <v>37</v>
      </c>
      <c r="B159" s="56" t="s">
        <v>94</v>
      </c>
      <c r="C159" s="57">
        <f t="shared" ref="C159" si="56">SUM(C160)</f>
        <v>59219.520000000004</v>
      </c>
      <c r="D159" s="57">
        <f t="shared" ref="D159:E159" si="57">SUM(D160)</f>
        <v>97450</v>
      </c>
      <c r="E159" s="57">
        <f t="shared" si="57"/>
        <v>80015.63</v>
      </c>
      <c r="F159" s="60">
        <f t="shared" ref="F159:F193" si="58">E159/C159*100</f>
        <v>135.11698507519142</v>
      </c>
      <c r="G159" s="60">
        <f t="shared" ref="G159:G180" si="59">E159/D159*100</f>
        <v>82.109420215495135</v>
      </c>
    </row>
    <row r="160" spans="1:7" ht="60.75" thickBot="1" x14ac:dyDescent="0.3">
      <c r="A160" s="69">
        <v>372</v>
      </c>
      <c r="B160" s="70" t="s">
        <v>95</v>
      </c>
      <c r="C160" s="71">
        <f t="shared" ref="C160" si="60">SUM(C161:C162)</f>
        <v>59219.520000000004</v>
      </c>
      <c r="D160" s="71">
        <f t="shared" ref="D160:E160" si="61">SUM(D161:D162)</f>
        <v>97450</v>
      </c>
      <c r="E160" s="71">
        <f t="shared" si="61"/>
        <v>80015.63</v>
      </c>
      <c r="F160" s="107">
        <f t="shared" si="58"/>
        <v>135.11698507519142</v>
      </c>
      <c r="G160" s="107">
        <f t="shared" si="59"/>
        <v>82.109420215495135</v>
      </c>
    </row>
    <row r="161" spans="1:7" ht="60.75" thickBot="1" x14ac:dyDescent="0.3">
      <c r="A161" s="65">
        <v>3721</v>
      </c>
      <c r="B161" s="58" t="s">
        <v>136</v>
      </c>
      <c r="C161" s="138">
        <v>39915.25</v>
      </c>
      <c r="D161" s="59">
        <v>72950</v>
      </c>
      <c r="E161" s="59">
        <v>60098.48</v>
      </c>
      <c r="F161" s="76">
        <f t="shared" si="58"/>
        <v>150.56521003876966</v>
      </c>
      <c r="G161" s="76">
        <f t="shared" si="59"/>
        <v>82.383111720356411</v>
      </c>
    </row>
    <row r="162" spans="1:7" ht="60.75" thickBot="1" x14ac:dyDescent="0.3">
      <c r="A162" s="65">
        <v>3722</v>
      </c>
      <c r="B162" s="58" t="s">
        <v>137</v>
      </c>
      <c r="C162" s="138">
        <v>19304.27</v>
      </c>
      <c r="D162" s="59">
        <v>24500</v>
      </c>
      <c r="E162" s="59">
        <v>19917.150000000001</v>
      </c>
      <c r="F162" s="76">
        <f t="shared" si="58"/>
        <v>103.17484162830297</v>
      </c>
      <c r="G162" s="76">
        <f t="shared" si="59"/>
        <v>81.294489795918381</v>
      </c>
    </row>
    <row r="163" spans="1:7" ht="15.75" thickBot="1" x14ac:dyDescent="0.3">
      <c r="A163" s="165">
        <v>38</v>
      </c>
      <c r="B163" s="166" t="s">
        <v>96</v>
      </c>
      <c r="C163" s="167">
        <f>SUM(C164+C169)</f>
        <v>98007.439999999988</v>
      </c>
      <c r="D163" s="167">
        <f>SUM(D164+D167+D169)</f>
        <v>172630</v>
      </c>
      <c r="E163" s="167">
        <f>SUM(E164+E167+E169)</f>
        <v>154136.88</v>
      </c>
      <c r="F163" s="167">
        <f t="shared" si="58"/>
        <v>157.27059088575319</v>
      </c>
      <c r="G163" s="167">
        <f t="shared" si="59"/>
        <v>89.287423970341194</v>
      </c>
    </row>
    <row r="164" spans="1:7" ht="15.75" thickBot="1" x14ac:dyDescent="0.3">
      <c r="A164" s="69">
        <v>381</v>
      </c>
      <c r="B164" s="70" t="s">
        <v>97</v>
      </c>
      <c r="C164" s="71">
        <f t="shared" ref="C164" si="62">SUM(C165:C166)</f>
        <v>98005.9</v>
      </c>
      <c r="D164" s="71">
        <f t="shared" ref="D164:E164" si="63">SUM(D165:D166)</f>
        <v>170230</v>
      </c>
      <c r="E164" s="71">
        <f t="shared" si="63"/>
        <v>154136.88</v>
      </c>
      <c r="F164" s="107">
        <f t="shared" si="58"/>
        <v>157.27306213197369</v>
      </c>
      <c r="G164" s="107">
        <f t="shared" si="59"/>
        <v>90.546249192269286</v>
      </c>
    </row>
    <row r="165" spans="1:7" ht="30.75" thickBot="1" x14ac:dyDescent="0.3">
      <c r="A165" s="65">
        <v>3811</v>
      </c>
      <c r="B165" s="58" t="s">
        <v>138</v>
      </c>
      <c r="C165" s="138">
        <v>98005.9</v>
      </c>
      <c r="D165" s="59">
        <v>168830</v>
      </c>
      <c r="E165" s="59">
        <v>154136.88</v>
      </c>
      <c r="F165" s="76">
        <f t="shared" si="58"/>
        <v>157.27306213197369</v>
      </c>
      <c r="G165" s="76">
        <f t="shared" si="59"/>
        <v>91.297091749096722</v>
      </c>
    </row>
    <row r="166" spans="1:7" ht="30.75" thickBot="1" x14ac:dyDescent="0.3">
      <c r="A166" s="65">
        <v>3812</v>
      </c>
      <c r="B166" s="58" t="s">
        <v>139</v>
      </c>
      <c r="C166" s="136">
        <v>0</v>
      </c>
      <c r="D166" s="59">
        <v>1400</v>
      </c>
      <c r="E166" s="59">
        <v>0</v>
      </c>
      <c r="F166" s="76">
        <v>0</v>
      </c>
      <c r="G166" s="76">
        <f t="shared" si="59"/>
        <v>0</v>
      </c>
    </row>
    <row r="167" spans="1:7" ht="60.75" thickBot="1" x14ac:dyDescent="0.3">
      <c r="A167" s="69">
        <v>383</v>
      </c>
      <c r="B167" s="70" t="s">
        <v>140</v>
      </c>
      <c r="C167" s="71">
        <f t="shared" ref="C167:E167" si="64">SUM(C168)</f>
        <v>0</v>
      </c>
      <c r="D167" s="71">
        <f t="shared" si="64"/>
        <v>1400</v>
      </c>
      <c r="E167" s="71">
        <f t="shared" si="64"/>
        <v>0</v>
      </c>
      <c r="F167" s="107">
        <v>0</v>
      </c>
      <c r="G167" s="107">
        <f t="shared" si="59"/>
        <v>0</v>
      </c>
    </row>
    <row r="168" spans="1:7" ht="60.75" thickBot="1" x14ac:dyDescent="0.3">
      <c r="A168" s="72">
        <v>3831</v>
      </c>
      <c r="B168" s="73" t="s">
        <v>140</v>
      </c>
      <c r="C168" s="122">
        <v>0</v>
      </c>
      <c r="D168" s="122">
        <v>1400</v>
      </c>
      <c r="E168" s="122">
        <v>0</v>
      </c>
      <c r="F168" s="76">
        <v>0</v>
      </c>
      <c r="G168" s="76">
        <f t="shared" si="59"/>
        <v>0</v>
      </c>
    </row>
    <row r="169" spans="1:7" ht="30.75" thickBot="1" x14ac:dyDescent="0.3">
      <c r="A169" s="69">
        <v>386</v>
      </c>
      <c r="B169" s="70" t="s">
        <v>201</v>
      </c>
      <c r="C169" s="71">
        <f>SUM(C170)</f>
        <v>1.54</v>
      </c>
      <c r="D169" s="71">
        <f t="shared" ref="D169:E169" si="65">SUM(D170)</f>
        <v>1000</v>
      </c>
      <c r="E169" s="71">
        <f t="shared" si="65"/>
        <v>0</v>
      </c>
      <c r="F169" s="107">
        <f t="shared" si="58"/>
        <v>0</v>
      </c>
      <c r="G169" s="107">
        <f t="shared" si="59"/>
        <v>0</v>
      </c>
    </row>
    <row r="170" spans="1:7" ht="30.75" thickBot="1" x14ac:dyDescent="0.3">
      <c r="A170" s="72">
        <v>3861</v>
      </c>
      <c r="B170" s="73" t="s">
        <v>201</v>
      </c>
      <c r="C170" s="139">
        <v>1.54</v>
      </c>
      <c r="D170" s="122">
        <v>1000</v>
      </c>
      <c r="E170" s="122">
        <v>0</v>
      </c>
      <c r="F170" s="76">
        <f t="shared" si="58"/>
        <v>0</v>
      </c>
      <c r="G170" s="76">
        <f t="shared" si="59"/>
        <v>0</v>
      </c>
    </row>
    <row r="171" spans="1:7" ht="45.75" thickBot="1" x14ac:dyDescent="0.3">
      <c r="A171" s="168">
        <v>4</v>
      </c>
      <c r="B171" s="169" t="s">
        <v>98</v>
      </c>
      <c r="C171" s="170">
        <f>C172+C175</f>
        <v>436312.56999999995</v>
      </c>
      <c r="D171" s="170">
        <f>D172+D175+D190</f>
        <v>645400</v>
      </c>
      <c r="E171" s="170">
        <f>E172+E175</f>
        <v>572137.94000000006</v>
      </c>
      <c r="F171" s="170">
        <f t="shared" si="58"/>
        <v>131.13029037875305</v>
      </c>
      <c r="G171" s="170">
        <f>E171/D171*100</f>
        <v>88.648580725131708</v>
      </c>
    </row>
    <row r="172" spans="1:7" ht="45.75" thickBot="1" x14ac:dyDescent="0.3">
      <c r="A172" s="165">
        <v>41</v>
      </c>
      <c r="B172" s="166" t="s">
        <v>99</v>
      </c>
      <c r="C172" s="167">
        <f t="shared" ref="C172:C173" si="66">SUM(C173)</f>
        <v>0</v>
      </c>
      <c r="D172" s="167">
        <f t="shared" ref="D172:E172" si="67">SUM(D173)</f>
        <v>0</v>
      </c>
      <c r="E172" s="167">
        <f t="shared" si="67"/>
        <v>0</v>
      </c>
      <c r="F172" s="167">
        <v>0</v>
      </c>
      <c r="G172" s="167">
        <v>0</v>
      </c>
    </row>
    <row r="173" spans="1:7" ht="30.75" thickBot="1" x14ac:dyDescent="0.3">
      <c r="A173" s="69">
        <v>411</v>
      </c>
      <c r="B173" s="70" t="s">
        <v>141</v>
      </c>
      <c r="C173" s="107">
        <f t="shared" si="66"/>
        <v>0</v>
      </c>
      <c r="D173" s="107">
        <f t="shared" ref="D173:E173" si="68">SUM(D174)</f>
        <v>0</v>
      </c>
      <c r="E173" s="107">
        <f t="shared" si="68"/>
        <v>0</v>
      </c>
      <c r="F173" s="107">
        <v>0</v>
      </c>
      <c r="G173" s="107">
        <v>0</v>
      </c>
    </row>
    <row r="174" spans="1:7" ht="30.75" thickBot="1" x14ac:dyDescent="0.3">
      <c r="A174" s="72">
        <v>4111</v>
      </c>
      <c r="B174" s="73" t="s">
        <v>141</v>
      </c>
      <c r="C174" s="76">
        <v>0</v>
      </c>
      <c r="D174" s="76">
        <v>0</v>
      </c>
      <c r="E174" s="76">
        <v>0</v>
      </c>
      <c r="F174" s="76">
        <v>0</v>
      </c>
      <c r="G174" s="76">
        <v>0</v>
      </c>
    </row>
    <row r="175" spans="1:7" ht="60.75" thickBot="1" x14ac:dyDescent="0.3">
      <c r="A175" s="165">
        <v>42</v>
      </c>
      <c r="B175" s="166" t="s">
        <v>100</v>
      </c>
      <c r="C175" s="167">
        <f>C176+C181+C187+C185</f>
        <v>436312.56999999995</v>
      </c>
      <c r="D175" s="167">
        <f>D176+D181+D187+D185</f>
        <v>645400</v>
      </c>
      <c r="E175" s="167">
        <f>E176+E181+E187+E185</f>
        <v>572137.94000000006</v>
      </c>
      <c r="F175" s="167">
        <f t="shared" si="58"/>
        <v>131.13029037875305</v>
      </c>
      <c r="G175" s="167">
        <f>E175/D175*100</f>
        <v>88.648580725131708</v>
      </c>
    </row>
    <row r="176" spans="1:7" ht="30.75" thickBot="1" x14ac:dyDescent="0.3">
      <c r="A176" s="69">
        <v>421</v>
      </c>
      <c r="B176" s="70" t="s">
        <v>101</v>
      </c>
      <c r="C176" s="71">
        <f>SUM(C177:C180)</f>
        <v>228365.21</v>
      </c>
      <c r="D176" s="71">
        <f t="shared" ref="D176:E176" si="69">SUM(D177:D180)</f>
        <v>436700</v>
      </c>
      <c r="E176" s="71">
        <f t="shared" si="69"/>
        <v>383839.63</v>
      </c>
      <c r="F176" s="107">
        <f t="shared" si="58"/>
        <v>168.08148228883027</v>
      </c>
      <c r="G176" s="107">
        <f t="shared" si="59"/>
        <v>87.895495763682163</v>
      </c>
    </row>
    <row r="177" spans="1:7" ht="30.75" thickBot="1" x14ac:dyDescent="0.3">
      <c r="A177" s="72">
        <v>4211</v>
      </c>
      <c r="B177" s="73" t="s">
        <v>210</v>
      </c>
      <c r="C177" s="143">
        <v>16000</v>
      </c>
      <c r="D177" s="143">
        <v>0</v>
      </c>
      <c r="E177" s="143">
        <v>0</v>
      </c>
      <c r="F177" s="76">
        <f t="shared" si="58"/>
        <v>0</v>
      </c>
      <c r="G177" s="76">
        <v>0</v>
      </c>
    </row>
    <row r="178" spans="1:7" ht="15.75" thickBot="1" x14ac:dyDescent="0.3">
      <c r="A178" s="65">
        <v>4212</v>
      </c>
      <c r="B178" s="58" t="s">
        <v>142</v>
      </c>
      <c r="C178" s="137">
        <v>92567.71</v>
      </c>
      <c r="D178" s="59">
        <v>248700</v>
      </c>
      <c r="E178" s="122">
        <v>232330.49</v>
      </c>
      <c r="F178" s="76">
        <f t="shared" si="58"/>
        <v>250.98437673352834</v>
      </c>
      <c r="G178" s="76">
        <f t="shared" si="59"/>
        <v>93.417969441093689</v>
      </c>
    </row>
    <row r="179" spans="1:7" ht="45.75" thickBot="1" x14ac:dyDescent="0.3">
      <c r="A179" s="65">
        <v>4213</v>
      </c>
      <c r="B179" s="58" t="s">
        <v>143</v>
      </c>
      <c r="C179" s="136">
        <v>51226.28</v>
      </c>
      <c r="D179" s="59">
        <v>70000</v>
      </c>
      <c r="E179" s="59">
        <v>42561.15</v>
      </c>
      <c r="F179" s="76">
        <f t="shared" si="58"/>
        <v>83.0846003262388</v>
      </c>
      <c r="G179" s="76">
        <f t="shared" si="59"/>
        <v>60.801642857142859</v>
      </c>
    </row>
    <row r="180" spans="1:7" ht="30.75" thickBot="1" x14ac:dyDescent="0.3">
      <c r="A180" s="65">
        <v>4214</v>
      </c>
      <c r="B180" s="58" t="s">
        <v>144</v>
      </c>
      <c r="C180" s="136">
        <v>68571.22</v>
      </c>
      <c r="D180" s="59">
        <v>118000</v>
      </c>
      <c r="E180" s="59">
        <v>108947.99</v>
      </c>
      <c r="F180" s="76">
        <f t="shared" si="58"/>
        <v>158.88296868569643</v>
      </c>
      <c r="G180" s="76">
        <f t="shared" si="59"/>
        <v>92.328805084745767</v>
      </c>
    </row>
    <row r="181" spans="1:7" ht="30.75" thickBot="1" x14ac:dyDescent="0.3">
      <c r="A181" s="69">
        <v>422</v>
      </c>
      <c r="B181" s="70" t="s">
        <v>102</v>
      </c>
      <c r="C181" s="71">
        <f t="shared" ref="C181" si="70">SUM(C182:C184)</f>
        <v>160299.31999999998</v>
      </c>
      <c r="D181" s="71">
        <f t="shared" ref="D181:E181" si="71">SUM(D182:D184)</f>
        <v>174700</v>
      </c>
      <c r="E181" s="71">
        <f t="shared" si="71"/>
        <v>155128.31000000003</v>
      </c>
      <c r="F181" s="107">
        <f t="shared" si="58"/>
        <v>96.774153502335537</v>
      </c>
      <c r="G181" s="107">
        <f t="shared" ref="G181:G193" si="72">E181/D181*100</f>
        <v>88.796971951917598</v>
      </c>
    </row>
    <row r="182" spans="1:7" ht="30.75" thickBot="1" x14ac:dyDescent="0.3">
      <c r="A182" s="65">
        <v>4221</v>
      </c>
      <c r="B182" s="58" t="s">
        <v>145</v>
      </c>
      <c r="C182" s="138">
        <v>759.96</v>
      </c>
      <c r="D182" s="75">
        <v>3100</v>
      </c>
      <c r="E182" s="75">
        <v>2971.58</v>
      </c>
      <c r="F182" s="76">
        <f>E182/C182*100</f>
        <v>391.0179483130691</v>
      </c>
      <c r="G182" s="76">
        <f t="shared" si="72"/>
        <v>95.857419354838697</v>
      </c>
    </row>
    <row r="183" spans="1:7" ht="45.75" thickBot="1" x14ac:dyDescent="0.3">
      <c r="A183" s="65">
        <v>4223</v>
      </c>
      <c r="B183" s="58" t="s">
        <v>151</v>
      </c>
      <c r="C183" s="136">
        <v>14418.75</v>
      </c>
      <c r="D183" s="75">
        <v>1100</v>
      </c>
      <c r="E183" s="75">
        <v>1015.31</v>
      </c>
      <c r="F183" s="76">
        <f>E183/C183*100</f>
        <v>7.0415951452102288</v>
      </c>
      <c r="G183" s="76">
        <f t="shared" si="72"/>
        <v>92.300909090909087</v>
      </c>
    </row>
    <row r="184" spans="1:7" ht="45.75" thickBot="1" x14ac:dyDescent="0.3">
      <c r="A184" s="65">
        <v>4227</v>
      </c>
      <c r="B184" s="58" t="s">
        <v>146</v>
      </c>
      <c r="C184" s="136">
        <v>145120.60999999999</v>
      </c>
      <c r="D184" s="75">
        <v>170500</v>
      </c>
      <c r="E184" s="75">
        <v>151141.42000000001</v>
      </c>
      <c r="F184" s="76">
        <f>E184/C184*100</f>
        <v>104.14883178895128</v>
      </c>
      <c r="G184" s="76">
        <f t="shared" si="72"/>
        <v>88.645994134897364</v>
      </c>
    </row>
    <row r="185" spans="1:7" ht="30.75" thickBot="1" x14ac:dyDescent="0.3">
      <c r="A185" s="69">
        <v>423</v>
      </c>
      <c r="B185" s="70" t="s">
        <v>232</v>
      </c>
      <c r="C185" s="71">
        <f>C186</f>
        <v>0</v>
      </c>
      <c r="D185" s="71">
        <f>D186</f>
        <v>34000</v>
      </c>
      <c r="E185" s="71">
        <f>E186</f>
        <v>33170</v>
      </c>
      <c r="F185" s="107">
        <v>0</v>
      </c>
      <c r="G185" s="107">
        <f t="shared" si="72"/>
        <v>97.558823529411768</v>
      </c>
    </row>
    <row r="186" spans="1:7" ht="60.75" thickBot="1" x14ac:dyDescent="0.3">
      <c r="A186" s="65">
        <v>4231</v>
      </c>
      <c r="B186" s="58" t="s">
        <v>147</v>
      </c>
      <c r="C186" s="136">
        <v>0</v>
      </c>
      <c r="D186" s="59">
        <v>34000</v>
      </c>
      <c r="E186" s="59">
        <v>33170</v>
      </c>
      <c r="F186" s="76">
        <v>0</v>
      </c>
      <c r="G186" s="76">
        <f t="shared" si="72"/>
        <v>97.558823529411768</v>
      </c>
    </row>
    <row r="187" spans="1:7" ht="45.75" thickBot="1" x14ac:dyDescent="0.3">
      <c r="A187" s="69">
        <v>426</v>
      </c>
      <c r="B187" s="70" t="s">
        <v>103</v>
      </c>
      <c r="C187" s="71">
        <f>C188+C189</f>
        <v>47648.04</v>
      </c>
      <c r="D187" s="71">
        <f>SUM(D188:D189)</f>
        <v>0</v>
      </c>
      <c r="E187" s="71">
        <f>SUM(E188:E189)</f>
        <v>0</v>
      </c>
      <c r="F187" s="107">
        <f t="shared" si="58"/>
        <v>0</v>
      </c>
      <c r="G187" s="107">
        <v>0</v>
      </c>
    </row>
    <row r="188" spans="1:7" ht="45.75" thickBot="1" x14ac:dyDescent="0.3">
      <c r="A188" s="72">
        <v>4262</v>
      </c>
      <c r="B188" s="73" t="s">
        <v>196</v>
      </c>
      <c r="C188" s="143">
        <v>0</v>
      </c>
      <c r="D188" s="143">
        <v>0</v>
      </c>
      <c r="E188" s="143">
        <v>0</v>
      </c>
      <c r="F188" s="76">
        <v>0</v>
      </c>
      <c r="G188" s="76">
        <v>0</v>
      </c>
    </row>
    <row r="189" spans="1:7" ht="45.75" thickBot="1" x14ac:dyDescent="0.3">
      <c r="A189" s="65">
        <v>4263</v>
      </c>
      <c r="B189" s="58" t="s">
        <v>148</v>
      </c>
      <c r="C189" s="138">
        <v>47648.04</v>
      </c>
      <c r="D189" s="59">
        <v>0</v>
      </c>
      <c r="E189" s="59">
        <v>0</v>
      </c>
      <c r="F189" s="76">
        <f>E189/C189*100</f>
        <v>0</v>
      </c>
      <c r="G189" s="76">
        <v>0</v>
      </c>
    </row>
    <row r="190" spans="1:7" ht="60.75" thickBot="1" x14ac:dyDescent="0.3">
      <c r="A190" s="165">
        <v>45</v>
      </c>
      <c r="B190" s="166" t="s">
        <v>104</v>
      </c>
      <c r="C190" s="167">
        <f t="shared" ref="C190:C191" si="73">SUM(C191)</f>
        <v>0</v>
      </c>
      <c r="D190" s="167">
        <f t="shared" ref="D190:E190" si="74">SUM(D191)</f>
        <v>0</v>
      </c>
      <c r="E190" s="167">
        <f t="shared" si="74"/>
        <v>0</v>
      </c>
      <c r="F190" s="167">
        <v>0</v>
      </c>
      <c r="G190" s="167">
        <v>0</v>
      </c>
    </row>
    <row r="191" spans="1:7" ht="45.75" thickBot="1" x14ac:dyDescent="0.3">
      <c r="A191" s="69">
        <v>451</v>
      </c>
      <c r="B191" s="70" t="s">
        <v>105</v>
      </c>
      <c r="C191" s="71">
        <f t="shared" si="73"/>
        <v>0</v>
      </c>
      <c r="D191" s="71">
        <f>D192</f>
        <v>0</v>
      </c>
      <c r="E191" s="71">
        <f t="shared" ref="E191" si="75">SUM(E192)</f>
        <v>0</v>
      </c>
      <c r="F191" s="107">
        <v>0</v>
      </c>
      <c r="G191" s="107">
        <v>0</v>
      </c>
    </row>
    <row r="192" spans="1:7" ht="45.75" thickBot="1" x14ac:dyDescent="0.3">
      <c r="A192" s="65">
        <v>4511</v>
      </c>
      <c r="B192" s="58" t="s">
        <v>105</v>
      </c>
      <c r="C192" s="136">
        <v>0</v>
      </c>
      <c r="D192" s="59">
        <v>0</v>
      </c>
      <c r="E192" s="59">
        <v>0</v>
      </c>
      <c r="F192" s="76">
        <v>0</v>
      </c>
      <c r="G192" s="76">
        <v>0</v>
      </c>
    </row>
    <row r="193" spans="1:7" ht="15.75" thickBot="1" x14ac:dyDescent="0.3">
      <c r="A193" s="66" t="s">
        <v>106</v>
      </c>
      <c r="B193" s="61"/>
      <c r="C193" s="62">
        <f>C171+C108</f>
        <v>1434437.19</v>
      </c>
      <c r="D193" s="62">
        <f>D171+D108</f>
        <v>2407180</v>
      </c>
      <c r="E193" s="62">
        <f>E171+E108</f>
        <v>2125798.61</v>
      </c>
      <c r="F193" s="121">
        <f t="shared" si="58"/>
        <v>148.19739928800925</v>
      </c>
      <c r="G193" s="121">
        <f t="shared" si="72"/>
        <v>88.310745768908021</v>
      </c>
    </row>
    <row r="195" spans="1:7" x14ac:dyDescent="0.25">
      <c r="A195" s="63" t="s">
        <v>195</v>
      </c>
    </row>
    <row r="196" spans="1:7" x14ac:dyDescent="0.25">
      <c r="A196" s="63"/>
    </row>
    <row r="198" spans="1:7" x14ac:dyDescent="0.25">
      <c r="A198" s="77" t="s">
        <v>152</v>
      </c>
      <c r="B198"/>
      <c r="C198"/>
      <c r="D198"/>
    </row>
    <row r="199" spans="1:7" x14ac:dyDescent="0.25">
      <c r="A199" s="188" t="s">
        <v>233</v>
      </c>
      <c r="B199" s="188"/>
      <c r="C199" s="188"/>
      <c r="D199" s="78"/>
      <c r="E199" s="78"/>
      <c r="F199" s="108"/>
      <c r="G199" s="108"/>
    </row>
    <row r="200" spans="1:7" x14ac:dyDescent="0.25">
      <c r="A200" s="188" t="s">
        <v>153</v>
      </c>
      <c r="B200" s="135"/>
      <c r="C200" s="135"/>
      <c r="D200"/>
    </row>
    <row r="201" spans="1:7" x14ac:dyDescent="0.25">
      <c r="A201" s="79"/>
      <c r="B201"/>
      <c r="C201"/>
      <c r="D201"/>
    </row>
    <row r="202" spans="1:7" x14ac:dyDescent="0.25">
      <c r="A202" s="205" t="s">
        <v>154</v>
      </c>
      <c r="B202" s="205"/>
      <c r="C202" s="205"/>
      <c r="D202" s="205"/>
      <c r="E202" s="205"/>
      <c r="F202" s="205"/>
      <c r="G202" s="205"/>
    </row>
    <row r="203" spans="1:7" x14ac:dyDescent="0.25">
      <c r="A203" s="206" t="s">
        <v>239</v>
      </c>
      <c r="B203" s="206"/>
      <c r="C203" s="206"/>
      <c r="D203" s="206"/>
      <c r="E203" s="206"/>
      <c r="F203" s="206"/>
      <c r="G203" s="206"/>
    </row>
    <row r="204" spans="1:7" x14ac:dyDescent="0.25">
      <c r="A204" s="80"/>
      <c r="B204"/>
      <c r="C204"/>
      <c r="D204"/>
    </row>
    <row r="205" spans="1:7" x14ac:dyDescent="0.25">
      <c r="A205" s="205" t="s">
        <v>155</v>
      </c>
      <c r="B205" s="205"/>
      <c r="C205" s="205"/>
      <c r="D205" s="205"/>
      <c r="E205" s="205"/>
      <c r="F205" s="205"/>
      <c r="G205" s="205"/>
    </row>
    <row r="206" spans="1:7" x14ac:dyDescent="0.25">
      <c r="A206" s="208" t="s">
        <v>275</v>
      </c>
      <c r="B206" s="208"/>
      <c r="C206" s="208"/>
      <c r="D206" s="208"/>
      <c r="E206" s="208"/>
      <c r="F206" s="208"/>
      <c r="G206" s="208"/>
    </row>
    <row r="207" spans="1:7" x14ac:dyDescent="0.25">
      <c r="A207" s="81"/>
      <c r="B207"/>
      <c r="C207"/>
      <c r="D207"/>
    </row>
    <row r="208" spans="1:7" x14ac:dyDescent="0.25">
      <c r="A208" s="205" t="s">
        <v>156</v>
      </c>
      <c r="B208" s="205"/>
      <c r="C208" s="205"/>
      <c r="D208" s="205"/>
      <c r="E208" s="205"/>
      <c r="F208" s="205"/>
      <c r="G208" s="205"/>
    </row>
    <row r="209" spans="1:10" x14ac:dyDescent="0.25">
      <c r="A209" s="213" t="s">
        <v>276</v>
      </c>
      <c r="B209" s="213"/>
      <c r="C209" s="213"/>
      <c r="D209" s="213"/>
      <c r="E209" s="213"/>
      <c r="F209" s="213"/>
      <c r="G209" s="213"/>
    </row>
    <row r="210" spans="1:10" x14ac:dyDescent="0.25">
      <c r="A210" s="213" t="s">
        <v>277</v>
      </c>
      <c r="B210" s="213"/>
      <c r="C210" s="213"/>
      <c r="D210" s="213"/>
      <c r="E210" s="213"/>
      <c r="F210" s="213"/>
    </row>
    <row r="211" spans="1:10" x14ac:dyDescent="0.25">
      <c r="A211" s="214" t="s">
        <v>240</v>
      </c>
      <c r="B211" s="214"/>
      <c r="C211" s="214"/>
      <c r="D211" s="214"/>
      <c r="E211" s="214"/>
      <c r="F211" s="214"/>
      <c r="G211" s="214"/>
      <c r="H211" s="134"/>
      <c r="I211" s="135"/>
      <c r="J211" s="135"/>
    </row>
    <row r="212" spans="1:10" ht="28.5" customHeight="1" x14ac:dyDescent="0.25">
      <c r="A212" s="215" t="s">
        <v>271</v>
      </c>
      <c r="B212" s="215"/>
      <c r="C212" s="215"/>
      <c r="D212" s="215"/>
      <c r="E212" s="215"/>
      <c r="F212" s="215"/>
      <c r="G212" s="215"/>
    </row>
    <row r="213" spans="1:10" x14ac:dyDescent="0.25">
      <c r="A213" s="80"/>
      <c r="B213"/>
      <c r="C213"/>
      <c r="D213"/>
    </row>
    <row r="214" spans="1:10" x14ac:dyDescent="0.25">
      <c r="A214" s="216" t="s">
        <v>157</v>
      </c>
      <c r="B214" s="216"/>
      <c r="C214" s="216"/>
      <c r="D214" s="216"/>
      <c r="E214" s="216"/>
      <c r="F214" s="216"/>
      <c r="G214" s="216"/>
    </row>
    <row r="215" spans="1:10" x14ac:dyDescent="0.25">
      <c r="A215" s="199" t="s">
        <v>241</v>
      </c>
      <c r="B215" s="199"/>
      <c r="C215" s="199"/>
      <c r="D215" s="199"/>
      <c r="E215" s="199"/>
      <c r="F215" s="199"/>
      <c r="G215" s="199"/>
    </row>
    <row r="216" spans="1:10" ht="14.25" customHeight="1" x14ac:dyDescent="0.25">
      <c r="A216" s="200" t="s">
        <v>234</v>
      </c>
      <c r="B216" s="200"/>
      <c r="C216" s="200"/>
      <c r="D216" s="200"/>
      <c r="E216" s="200"/>
      <c r="F216" s="200"/>
      <c r="G216" s="200"/>
    </row>
    <row r="217" spans="1:10" x14ac:dyDescent="0.25">
      <c r="A217" s="82"/>
      <c r="B217"/>
      <c r="C217"/>
      <c r="D217"/>
    </row>
    <row r="218" spans="1:10" ht="15.75" thickBot="1" x14ac:dyDescent="0.3">
      <c r="A218" s="110" t="s">
        <v>158</v>
      </c>
      <c r="B218"/>
      <c r="C218"/>
      <c r="D218"/>
    </row>
    <row r="219" spans="1:10" x14ac:dyDescent="0.25">
      <c r="A219" s="201" t="s">
        <v>159</v>
      </c>
      <c r="B219" s="83" t="s">
        <v>206</v>
      </c>
      <c r="C219" s="83" t="s">
        <v>207</v>
      </c>
      <c r="D219" s="83" t="s">
        <v>160</v>
      </c>
    </row>
    <row r="220" spans="1:10" ht="26.25" thickBot="1" x14ac:dyDescent="0.3">
      <c r="A220" s="202"/>
      <c r="B220" s="84" t="s">
        <v>229</v>
      </c>
      <c r="C220" s="84" t="s">
        <v>242</v>
      </c>
      <c r="D220" s="85"/>
    </row>
    <row r="221" spans="1:10" ht="15.75" thickBot="1" x14ac:dyDescent="0.3">
      <c r="A221" s="86" t="s">
        <v>161</v>
      </c>
      <c r="B221" s="189">
        <v>480074</v>
      </c>
      <c r="C221" s="190">
        <v>401020.37</v>
      </c>
      <c r="D221" s="191">
        <f>C221/B221</f>
        <v>0.83533032407503838</v>
      </c>
    </row>
    <row r="222" spans="1:10" ht="15.75" thickBot="1" x14ac:dyDescent="0.3">
      <c r="A222" s="86" t="s">
        <v>162</v>
      </c>
      <c r="B222" s="192">
        <v>1457536</v>
      </c>
      <c r="C222" s="193">
        <v>1256121.04</v>
      </c>
      <c r="D222" s="191">
        <f t="shared" ref="D222:D226" si="76">C222/B222</f>
        <v>0.86181133090366213</v>
      </c>
    </row>
    <row r="223" spans="1:10" ht="15.75" thickBot="1" x14ac:dyDescent="0.3">
      <c r="A223" s="86" t="s">
        <v>163</v>
      </c>
      <c r="B223" s="194">
        <v>83070</v>
      </c>
      <c r="C223" s="192">
        <v>78911.56</v>
      </c>
      <c r="D223" s="191">
        <f t="shared" si="76"/>
        <v>0.94994053208137708</v>
      </c>
    </row>
    <row r="224" spans="1:10" ht="26.25" thickBot="1" x14ac:dyDescent="0.3">
      <c r="A224" s="89" t="s">
        <v>164</v>
      </c>
      <c r="B224" s="194">
        <v>313500</v>
      </c>
      <c r="C224" s="194">
        <v>283344.65000000002</v>
      </c>
      <c r="D224" s="191">
        <f>C224/B224</f>
        <v>0.90381068580542268</v>
      </c>
    </row>
    <row r="225" spans="1:7" ht="15.75" thickBot="1" x14ac:dyDescent="0.3">
      <c r="A225" s="89" t="s">
        <v>243</v>
      </c>
      <c r="B225" s="194">
        <v>5000</v>
      </c>
      <c r="C225" s="194">
        <v>4732.68</v>
      </c>
      <c r="D225" s="191">
        <f>C225/B225</f>
        <v>0.94653600000000004</v>
      </c>
    </row>
    <row r="226" spans="1:7" ht="15.75" thickBot="1" x14ac:dyDescent="0.3">
      <c r="A226" s="90" t="s">
        <v>165</v>
      </c>
      <c r="B226" s="195">
        <f>SUM(B221:B225)</f>
        <v>2339180</v>
      </c>
      <c r="C226" s="195">
        <f>SUM(C221:C225)</f>
        <v>2024130.3</v>
      </c>
      <c r="D226" s="191">
        <f t="shared" si="76"/>
        <v>0.86531617917389858</v>
      </c>
    </row>
    <row r="227" spans="1:7" x14ac:dyDescent="0.25">
      <c r="B227"/>
      <c r="C227"/>
      <c r="D227"/>
    </row>
    <row r="228" spans="1:7" x14ac:dyDescent="0.25">
      <c r="A228" s="218" t="s">
        <v>244</v>
      </c>
      <c r="B228" s="218"/>
      <c r="C228" s="218"/>
      <c r="D228" s="218"/>
      <c r="E228" s="218"/>
      <c r="F228" s="218"/>
      <c r="G228" s="218"/>
    </row>
    <row r="229" spans="1:7" ht="39" customHeight="1" x14ac:dyDescent="0.25">
      <c r="A229" s="207" t="s">
        <v>245</v>
      </c>
      <c r="B229" s="207"/>
      <c r="C229" s="207"/>
      <c r="D229" s="207"/>
      <c r="E229" s="207"/>
      <c r="F229" s="207"/>
      <c r="G229" s="207"/>
    </row>
    <row r="230" spans="1:7" ht="27.75" customHeight="1" x14ac:dyDescent="0.25">
      <c r="A230" s="207" t="s">
        <v>278</v>
      </c>
      <c r="B230" s="207"/>
      <c r="C230" s="207"/>
      <c r="D230" s="207"/>
      <c r="E230" s="207"/>
      <c r="F230" s="207"/>
      <c r="G230" s="207"/>
    </row>
    <row r="231" spans="1:7" ht="27" customHeight="1" x14ac:dyDescent="0.25">
      <c r="A231" s="207" t="s">
        <v>279</v>
      </c>
      <c r="B231" s="207"/>
      <c r="C231" s="207"/>
      <c r="D231" s="207"/>
      <c r="E231" s="207"/>
      <c r="F231" s="207"/>
      <c r="G231" s="207"/>
    </row>
    <row r="232" spans="1:7" ht="33" customHeight="1" x14ac:dyDescent="0.25">
      <c r="A232" s="207" t="s">
        <v>272</v>
      </c>
      <c r="B232" s="207"/>
      <c r="C232" s="207"/>
      <c r="D232" s="207"/>
      <c r="E232" s="207"/>
      <c r="F232" s="207"/>
      <c r="G232" s="207"/>
    </row>
    <row r="233" spans="1:7" x14ac:dyDescent="0.25">
      <c r="A233" s="80"/>
      <c r="B233"/>
      <c r="C233"/>
      <c r="D233"/>
    </row>
    <row r="234" spans="1:7" ht="15.75" thickBot="1" x14ac:dyDescent="0.3">
      <c r="A234" s="110" t="s">
        <v>166</v>
      </c>
      <c r="B234"/>
      <c r="C234"/>
      <c r="D234"/>
    </row>
    <row r="235" spans="1:7" x14ac:dyDescent="0.25">
      <c r="A235" s="211" t="s">
        <v>41</v>
      </c>
      <c r="B235" s="83" t="s">
        <v>206</v>
      </c>
      <c r="C235" s="83" t="s">
        <v>207</v>
      </c>
      <c r="D235" s="209" t="s">
        <v>187</v>
      </c>
    </row>
    <row r="236" spans="1:7" ht="26.25" thickBot="1" x14ac:dyDescent="0.3">
      <c r="A236" s="212"/>
      <c r="B236" s="84" t="s">
        <v>229</v>
      </c>
      <c r="C236" s="84" t="s">
        <v>242</v>
      </c>
      <c r="D236" s="210"/>
    </row>
    <row r="237" spans="1:7" ht="15.75" thickBot="1" x14ac:dyDescent="0.3">
      <c r="A237" s="86" t="s">
        <v>167</v>
      </c>
      <c r="B237" s="87">
        <v>68000</v>
      </c>
      <c r="C237" s="87">
        <v>65334.61</v>
      </c>
      <c r="D237" s="88">
        <f>C237/B237</f>
        <v>0.96080308823529414</v>
      </c>
    </row>
    <row r="238" spans="1:7" ht="15.75" thickBot="1" x14ac:dyDescent="0.3">
      <c r="A238" s="90" t="s">
        <v>168</v>
      </c>
      <c r="B238" s="141">
        <f>B237</f>
        <v>68000</v>
      </c>
      <c r="C238" s="141">
        <f>C237</f>
        <v>65334.61</v>
      </c>
      <c r="D238" s="142">
        <f>C238/B238</f>
        <v>0.96080308823529414</v>
      </c>
    </row>
    <row r="239" spans="1:7" ht="27.75" customHeight="1" x14ac:dyDescent="0.25">
      <c r="A239" s="80"/>
      <c r="B239"/>
      <c r="C239"/>
      <c r="D239"/>
    </row>
    <row r="240" spans="1:7" ht="27.6" customHeight="1" x14ac:dyDescent="0.25">
      <c r="A240" s="207" t="s">
        <v>280</v>
      </c>
      <c r="B240" s="207"/>
      <c r="C240" s="207"/>
      <c r="D240" s="207"/>
      <c r="E240" s="207"/>
      <c r="F240" s="207"/>
      <c r="G240" s="207"/>
    </row>
    <row r="241" spans="1:7" x14ac:dyDescent="0.25">
      <c r="A241" s="80"/>
      <c r="B241"/>
      <c r="C241"/>
      <c r="D241"/>
    </row>
    <row r="242" spans="1:7" x14ac:dyDescent="0.25">
      <c r="A242" s="205" t="s">
        <v>169</v>
      </c>
      <c r="B242" s="205"/>
      <c r="C242" s="205"/>
      <c r="D242" s="205"/>
      <c r="E242" s="205"/>
      <c r="F242" s="205"/>
      <c r="G242" s="205"/>
    </row>
    <row r="243" spans="1:7" x14ac:dyDescent="0.25">
      <c r="A243" s="206" t="s">
        <v>281</v>
      </c>
      <c r="B243" s="206"/>
      <c r="C243" s="206"/>
      <c r="D243" s="206"/>
      <c r="E243" s="206"/>
      <c r="F243" s="206"/>
      <c r="G243" s="206"/>
    </row>
    <row r="244" spans="1:7" ht="17.25" customHeight="1" x14ac:dyDescent="0.25">
      <c r="A244" s="80"/>
      <c r="B244"/>
      <c r="C244"/>
      <c r="D244"/>
    </row>
    <row r="245" spans="1:7" x14ac:dyDescent="0.25">
      <c r="A245" s="80" t="s">
        <v>170</v>
      </c>
      <c r="B245"/>
      <c r="C245"/>
      <c r="D245"/>
    </row>
    <row r="246" spans="1:7" x14ac:dyDescent="0.25">
      <c r="A246" s="92" t="s">
        <v>171</v>
      </c>
      <c r="B246"/>
      <c r="C246"/>
      <c r="D246"/>
    </row>
    <row r="247" spans="1:7" x14ac:dyDescent="0.25">
      <c r="A247" s="92" t="s">
        <v>172</v>
      </c>
      <c r="B247"/>
      <c r="C247"/>
      <c r="D247"/>
    </row>
    <row r="248" spans="1:7" x14ac:dyDescent="0.25">
      <c r="A248" s="93"/>
      <c r="B248"/>
      <c r="C248"/>
      <c r="D248"/>
    </row>
    <row r="249" spans="1:7" ht="15.75" thickBot="1" x14ac:dyDescent="0.3">
      <c r="A249" s="110" t="s">
        <v>7</v>
      </c>
      <c r="B249"/>
      <c r="C249"/>
      <c r="D249"/>
    </row>
    <row r="250" spans="1:7" x14ac:dyDescent="0.25">
      <c r="A250" s="226" t="s">
        <v>7</v>
      </c>
      <c r="B250" s="83" t="s">
        <v>206</v>
      </c>
      <c r="C250" s="83" t="s">
        <v>207</v>
      </c>
      <c r="D250" s="83" t="s">
        <v>160</v>
      </c>
    </row>
    <row r="251" spans="1:7" ht="26.25" thickBot="1" x14ac:dyDescent="0.3">
      <c r="A251" s="227"/>
      <c r="B251" s="84" t="s">
        <v>229</v>
      </c>
      <c r="C251" s="84" t="s">
        <v>242</v>
      </c>
      <c r="D251" s="85"/>
    </row>
    <row r="252" spans="1:7" ht="15.75" thickBot="1" x14ac:dyDescent="0.3">
      <c r="A252" s="86" t="s">
        <v>173</v>
      </c>
      <c r="B252" s="87">
        <v>647300</v>
      </c>
      <c r="C252" s="87">
        <v>596958.69999999995</v>
      </c>
      <c r="D252" s="88">
        <f>C252/B252</f>
        <v>0.92222879653947154</v>
      </c>
    </row>
    <row r="253" spans="1:7" ht="15.75" thickBot="1" x14ac:dyDescent="0.3">
      <c r="A253" s="86" t="s">
        <v>174</v>
      </c>
      <c r="B253" s="87">
        <v>576180</v>
      </c>
      <c r="C253" s="87">
        <v>504959.24</v>
      </c>
      <c r="D253" s="88">
        <f t="shared" ref="D253:D259" si="77">C253/B253</f>
        <v>0.87639147488632019</v>
      </c>
    </row>
    <row r="254" spans="1:7" ht="15.75" thickBot="1" x14ac:dyDescent="0.3">
      <c r="A254" s="86" t="s">
        <v>175</v>
      </c>
      <c r="B254" s="87">
        <v>7270</v>
      </c>
      <c r="C254" s="87">
        <v>6166.28</v>
      </c>
      <c r="D254" s="88">
        <f t="shared" si="77"/>
        <v>0.84818156808803302</v>
      </c>
    </row>
    <row r="255" spans="1:7" ht="18" customHeight="1" thickBot="1" x14ac:dyDescent="0.3">
      <c r="A255" s="86" t="s">
        <v>188</v>
      </c>
      <c r="B255" s="87">
        <v>36000</v>
      </c>
      <c r="C255" s="87">
        <v>8642.2199999999993</v>
      </c>
      <c r="D255" s="88">
        <f t="shared" si="77"/>
        <v>0.24006166666666665</v>
      </c>
    </row>
    <row r="256" spans="1:7" ht="15.75" thickBot="1" x14ac:dyDescent="0.3">
      <c r="A256" s="120" t="s">
        <v>176</v>
      </c>
      <c r="B256" s="87">
        <v>224950</v>
      </c>
      <c r="C256" s="87">
        <v>202781.72</v>
      </c>
      <c r="D256" s="88">
        <f t="shared" si="77"/>
        <v>0.90145241164703271</v>
      </c>
    </row>
    <row r="257" spans="1:7" ht="15.75" thickBot="1" x14ac:dyDescent="0.3">
      <c r="A257" s="89" t="s">
        <v>177</v>
      </c>
      <c r="B257" s="87">
        <v>97450</v>
      </c>
      <c r="C257" s="87">
        <v>80015.63</v>
      </c>
      <c r="D257" s="88">
        <f t="shared" si="77"/>
        <v>0.82109420215495132</v>
      </c>
    </row>
    <row r="258" spans="1:7" ht="15.75" thickBot="1" x14ac:dyDescent="0.3">
      <c r="A258" s="89" t="s">
        <v>178</v>
      </c>
      <c r="B258" s="87">
        <v>172630</v>
      </c>
      <c r="C258" s="87">
        <v>154136.88</v>
      </c>
      <c r="D258" s="88">
        <f t="shared" si="77"/>
        <v>0.89287423970341195</v>
      </c>
    </row>
    <row r="259" spans="1:7" ht="15.75" thickBot="1" x14ac:dyDescent="0.3">
      <c r="A259" s="90" t="s">
        <v>179</v>
      </c>
      <c r="B259" s="91">
        <f>SUM(B252:B258)</f>
        <v>1761780</v>
      </c>
      <c r="C259" s="91">
        <f>SUM(C252:C258)</f>
        <v>1553660.67</v>
      </c>
      <c r="D259" s="88">
        <f t="shared" si="77"/>
        <v>0.88186985321663314</v>
      </c>
    </row>
    <row r="260" spans="1:7" ht="36.75" customHeight="1" x14ac:dyDescent="0.25">
      <c r="A260" s="80"/>
      <c r="B260"/>
      <c r="C260"/>
      <c r="D260"/>
    </row>
    <row r="261" spans="1:7" ht="30.75" customHeight="1" x14ac:dyDescent="0.25">
      <c r="A261" s="207" t="s">
        <v>282</v>
      </c>
      <c r="B261" s="207"/>
      <c r="C261" s="207"/>
      <c r="D261" s="207"/>
      <c r="E261" s="207"/>
      <c r="F261" s="207"/>
      <c r="G261" s="207"/>
    </row>
    <row r="262" spans="1:7" ht="24" customHeight="1" x14ac:dyDescent="0.25">
      <c r="A262" s="207" t="s">
        <v>252</v>
      </c>
      <c r="B262" s="207"/>
      <c r="C262" s="207"/>
      <c r="D262" s="207"/>
      <c r="E262" s="207"/>
      <c r="F262" s="207"/>
      <c r="G262" s="207"/>
    </row>
    <row r="263" spans="1:7" ht="24.75" customHeight="1" x14ac:dyDescent="0.25">
      <c r="A263" s="207" t="s">
        <v>253</v>
      </c>
      <c r="B263" s="207"/>
      <c r="C263" s="207"/>
      <c r="D263" s="207"/>
      <c r="E263" s="207"/>
      <c r="F263" s="207"/>
      <c r="G263" s="207"/>
    </row>
    <row r="264" spans="1:7" ht="43.5" customHeight="1" x14ac:dyDescent="0.25">
      <c r="A264" s="207" t="s">
        <v>255</v>
      </c>
      <c r="B264" s="207"/>
      <c r="C264" s="207"/>
      <c r="D264" s="207"/>
      <c r="E264" s="207"/>
      <c r="F264" s="207"/>
      <c r="G264" s="207"/>
    </row>
    <row r="265" spans="1:7" ht="40.5" customHeight="1" x14ac:dyDescent="0.25">
      <c r="A265" s="207" t="s">
        <v>254</v>
      </c>
      <c r="B265" s="207"/>
      <c r="C265" s="207"/>
      <c r="D265" s="207"/>
      <c r="E265" s="207"/>
      <c r="F265" s="207"/>
      <c r="G265" s="207"/>
    </row>
    <row r="266" spans="1:7" ht="39" customHeight="1" x14ac:dyDescent="0.25">
      <c r="A266" s="207" t="s">
        <v>283</v>
      </c>
      <c r="B266" s="207"/>
      <c r="C266" s="207"/>
      <c r="D266" s="207"/>
      <c r="E266" s="207"/>
      <c r="F266" s="207"/>
      <c r="G266" s="207"/>
    </row>
    <row r="267" spans="1:7" ht="32.450000000000003" customHeight="1" x14ac:dyDescent="0.25">
      <c r="A267" s="207" t="s">
        <v>256</v>
      </c>
      <c r="B267" s="207"/>
      <c r="C267" s="207"/>
      <c r="D267" s="207"/>
      <c r="E267" s="207"/>
      <c r="F267" s="207"/>
      <c r="G267" s="207"/>
    </row>
    <row r="268" spans="1:7" x14ac:dyDescent="0.25">
      <c r="A268" s="80"/>
      <c r="B268"/>
      <c r="C268"/>
      <c r="D268"/>
    </row>
    <row r="269" spans="1:7" ht="15.75" thickBot="1" x14ac:dyDescent="0.3">
      <c r="A269" s="110" t="s">
        <v>8</v>
      </c>
      <c r="B269"/>
      <c r="C269"/>
      <c r="D269"/>
    </row>
    <row r="270" spans="1:7" x14ac:dyDescent="0.25">
      <c r="A270" s="94"/>
      <c r="B270" s="83" t="s">
        <v>206</v>
      </c>
      <c r="C270" s="83" t="s">
        <v>207</v>
      </c>
      <c r="D270" s="83" t="s">
        <v>160</v>
      </c>
    </row>
    <row r="271" spans="1:7" ht="25.5" x14ac:dyDescent="0.25">
      <c r="A271" s="95" t="s">
        <v>8</v>
      </c>
      <c r="B271" s="97" t="s">
        <v>229</v>
      </c>
      <c r="C271" s="97" t="s">
        <v>242</v>
      </c>
      <c r="D271" s="99"/>
    </row>
    <row r="272" spans="1:7" ht="15.75" thickBot="1" x14ac:dyDescent="0.3">
      <c r="A272" s="96"/>
      <c r="B272" s="98"/>
      <c r="C272" s="98"/>
      <c r="D272" s="98"/>
    </row>
    <row r="273" spans="1:8" ht="15.75" thickBot="1" x14ac:dyDescent="0.3">
      <c r="A273" s="89" t="s">
        <v>180</v>
      </c>
      <c r="B273" s="87">
        <v>0</v>
      </c>
      <c r="C273" s="87">
        <v>0</v>
      </c>
      <c r="D273" s="88">
        <v>0</v>
      </c>
    </row>
    <row r="274" spans="1:8" ht="15.75" thickBot="1" x14ac:dyDescent="0.3">
      <c r="A274" s="86" t="s">
        <v>181</v>
      </c>
      <c r="B274" s="87">
        <v>645400</v>
      </c>
      <c r="C274" s="87">
        <v>572137.93999999994</v>
      </c>
      <c r="D274" s="88">
        <f>C274/B274</f>
        <v>0.88648580725131687</v>
      </c>
    </row>
    <row r="275" spans="1:8" ht="30" customHeight="1" thickBot="1" x14ac:dyDescent="0.3">
      <c r="A275" s="86" t="s">
        <v>182</v>
      </c>
      <c r="B275" s="87">
        <v>0</v>
      </c>
      <c r="C275" s="87">
        <v>0</v>
      </c>
      <c r="D275" s="88">
        <v>0</v>
      </c>
    </row>
    <row r="276" spans="1:8" ht="48.75" customHeight="1" thickBot="1" x14ac:dyDescent="0.3">
      <c r="A276" s="90" t="s">
        <v>183</v>
      </c>
      <c r="B276" s="91">
        <f>SUM(B273:B275)</f>
        <v>645400</v>
      </c>
      <c r="C276" s="91">
        <f>SUM(C273:C275)</f>
        <v>572137.93999999994</v>
      </c>
      <c r="D276" s="88">
        <f>C276/B276</f>
        <v>0.88648580725131687</v>
      </c>
    </row>
    <row r="277" spans="1:8" ht="53.1" customHeight="1" x14ac:dyDescent="0.25">
      <c r="A277" s="228" t="s">
        <v>251</v>
      </c>
      <c r="B277" s="228"/>
      <c r="C277" s="228"/>
      <c r="D277" s="228"/>
      <c r="E277" s="228"/>
      <c r="F277" s="228"/>
      <c r="G277" s="228"/>
    </row>
    <row r="278" spans="1:8" ht="77.099999999999994" customHeight="1" x14ac:dyDescent="0.25">
      <c r="A278" s="228" t="s">
        <v>288</v>
      </c>
      <c r="B278" s="228"/>
      <c r="C278" s="228"/>
      <c r="D278" s="228"/>
      <c r="E278" s="228"/>
      <c r="F278" s="228"/>
      <c r="G278" s="228"/>
    </row>
    <row r="279" spans="1:8" x14ac:dyDescent="0.25">
      <c r="A279" s="228" t="s">
        <v>250</v>
      </c>
      <c r="B279" s="228"/>
      <c r="C279" s="228"/>
      <c r="D279" s="228"/>
      <c r="E279" s="228"/>
      <c r="F279" s="228"/>
      <c r="G279" s="228"/>
      <c r="H279" s="196"/>
    </row>
    <row r="280" spans="1:8" ht="18" customHeight="1" x14ac:dyDescent="0.25">
      <c r="A280" s="100"/>
      <c r="B280"/>
      <c r="C280"/>
      <c r="D280"/>
    </row>
    <row r="281" spans="1:8" x14ac:dyDescent="0.25">
      <c r="A281" s="196" t="s">
        <v>184</v>
      </c>
      <c r="B281" s="196"/>
      <c r="C281" s="196"/>
      <c r="D281" s="196"/>
      <c r="E281" s="196"/>
      <c r="F281" s="196"/>
      <c r="G281" s="196"/>
    </row>
    <row r="282" spans="1:8" ht="16.5" customHeight="1" x14ac:dyDescent="0.25">
      <c r="A282" s="234" t="s">
        <v>273</v>
      </c>
      <c r="B282" s="234"/>
      <c r="C282" s="234"/>
      <c r="D282" s="234"/>
      <c r="E282" s="234"/>
      <c r="F282" s="234"/>
      <c r="G282" s="234"/>
    </row>
    <row r="283" spans="1:8" s="125" customFormat="1" x14ac:dyDescent="0.25">
      <c r="A283" s="111" t="s">
        <v>211</v>
      </c>
      <c r="B283" s="112"/>
      <c r="C283" s="112"/>
      <c r="D283" s="112"/>
      <c r="E283" s="113"/>
      <c r="F283" s="113"/>
      <c r="G283" s="113"/>
    </row>
    <row r="284" spans="1:8" s="125" customFormat="1" x14ac:dyDescent="0.25">
      <c r="A284" s="235" t="s">
        <v>286</v>
      </c>
      <c r="B284" s="235"/>
      <c r="C284" s="235"/>
      <c r="D284" s="235"/>
      <c r="E284" s="235"/>
      <c r="F284" s="235"/>
      <c r="G284" s="235"/>
    </row>
    <row r="285" spans="1:8" s="125" customFormat="1" x14ac:dyDescent="0.25">
      <c r="A285" s="236" t="s">
        <v>257</v>
      </c>
      <c r="B285" s="236"/>
      <c r="C285" s="236"/>
      <c r="D285" s="236"/>
      <c r="E285" s="236"/>
      <c r="F285" s="236"/>
      <c r="G285" s="236"/>
    </row>
    <row r="286" spans="1:8" s="125" customFormat="1" x14ac:dyDescent="0.25">
      <c r="A286" s="127" t="s">
        <v>258</v>
      </c>
      <c r="B286" s="127"/>
      <c r="C286" s="127"/>
      <c r="D286" s="127"/>
      <c r="E286" s="127"/>
      <c r="F286" s="127"/>
      <c r="G286" s="127"/>
    </row>
    <row r="287" spans="1:8" s="125" customFormat="1" x14ac:dyDescent="0.25">
      <c r="A287" s="127" t="s">
        <v>287</v>
      </c>
      <c r="B287" s="127"/>
      <c r="C287" s="127"/>
      <c r="D287" s="127"/>
      <c r="E287" s="127"/>
      <c r="F287" s="127"/>
      <c r="G287" s="127"/>
    </row>
    <row r="288" spans="1:8" s="125" customFormat="1" x14ac:dyDescent="0.25">
      <c r="A288" s="231" t="s">
        <v>259</v>
      </c>
      <c r="B288" s="231"/>
      <c r="C288" s="231"/>
      <c r="D288" s="231"/>
      <c r="E288" s="231"/>
      <c r="F288" s="231"/>
      <c r="G288" s="231"/>
    </row>
    <row r="289" spans="1:7" s="125" customFormat="1" x14ac:dyDescent="0.25">
      <c r="A289" s="127" t="s">
        <v>260</v>
      </c>
      <c r="B289" s="127"/>
      <c r="C289" s="127"/>
      <c r="D289" s="127"/>
      <c r="E289" s="127"/>
      <c r="F289" s="127"/>
      <c r="G289" s="127"/>
    </row>
    <row r="290" spans="1:7" s="125" customFormat="1" x14ac:dyDescent="0.25">
      <c r="A290" s="231" t="s">
        <v>261</v>
      </c>
      <c r="B290" s="231"/>
      <c r="C290" s="231"/>
      <c r="D290" s="231"/>
      <c r="E290" s="231"/>
      <c r="F290" s="231"/>
      <c r="G290" s="231"/>
    </row>
    <row r="291" spans="1:7" s="125" customFormat="1" x14ac:dyDescent="0.25">
      <c r="A291" s="127" t="s">
        <v>262</v>
      </c>
      <c r="B291" s="127"/>
      <c r="C291" s="127"/>
      <c r="D291" s="127"/>
      <c r="E291" s="127"/>
      <c r="F291" s="127"/>
      <c r="G291" s="127"/>
    </row>
    <row r="292" spans="1:7" s="125" customFormat="1" x14ac:dyDescent="0.25">
      <c r="A292" s="127"/>
      <c r="B292" s="127"/>
      <c r="C292" s="127"/>
      <c r="D292" s="127"/>
      <c r="E292" s="127"/>
      <c r="F292" s="127"/>
      <c r="G292" s="127"/>
    </row>
    <row r="293" spans="1:7" s="125" customFormat="1" x14ac:dyDescent="0.25">
      <c r="A293" s="248" t="s">
        <v>265</v>
      </c>
      <c r="B293" s="248"/>
      <c r="C293" s="248"/>
      <c r="D293" s="248"/>
      <c r="E293" s="248"/>
      <c r="F293" s="248"/>
      <c r="G293" s="248"/>
    </row>
    <row r="294" spans="1:7" x14ac:dyDescent="0.25">
      <c r="A294" s="231" t="s">
        <v>263</v>
      </c>
      <c r="B294" s="231"/>
      <c r="C294" s="231"/>
      <c r="D294" s="231"/>
      <c r="E294" s="231"/>
      <c r="F294" s="231"/>
      <c r="G294" s="231"/>
    </row>
    <row r="295" spans="1:7" s="125" customFormat="1" x14ac:dyDescent="0.25">
      <c r="A295" s="231" t="s">
        <v>264</v>
      </c>
      <c r="B295" s="231"/>
      <c r="C295" s="231"/>
      <c r="D295" s="231"/>
      <c r="E295" s="231"/>
      <c r="F295" s="231"/>
      <c r="G295" s="231"/>
    </row>
    <row r="296" spans="1:7" s="125" customFormat="1" x14ac:dyDescent="0.25">
      <c r="A296" s="127"/>
      <c r="B296" s="127"/>
      <c r="C296" s="127"/>
      <c r="D296" s="127"/>
      <c r="E296" s="127"/>
      <c r="F296" s="127"/>
      <c r="G296" s="127"/>
    </row>
    <row r="297" spans="1:7" s="125" customFormat="1" x14ac:dyDescent="0.25">
      <c r="A297" s="249" t="s">
        <v>270</v>
      </c>
      <c r="B297" s="249"/>
      <c r="C297" s="249"/>
      <c r="D297" s="249"/>
      <c r="E297" s="249"/>
      <c r="F297" s="249"/>
      <c r="G297" s="249"/>
    </row>
    <row r="298" spans="1:7" s="125" customFormat="1" x14ac:dyDescent="0.25">
      <c r="A298" s="231" t="s">
        <v>266</v>
      </c>
      <c r="B298" s="231"/>
      <c r="C298" s="231"/>
      <c r="D298" s="231"/>
      <c r="E298" s="231"/>
      <c r="F298" s="231"/>
      <c r="G298" s="231"/>
    </row>
    <row r="299" spans="1:7" s="125" customFormat="1" x14ac:dyDescent="0.25">
      <c r="A299" s="231" t="s">
        <v>267</v>
      </c>
      <c r="B299" s="231"/>
      <c r="C299" s="231"/>
      <c r="D299" s="231"/>
      <c r="E299" s="231"/>
      <c r="F299" s="231"/>
      <c r="G299" s="231"/>
    </row>
    <row r="300" spans="1:7" s="125" customFormat="1" x14ac:dyDescent="0.25">
      <c r="A300" s="231" t="s">
        <v>205</v>
      </c>
      <c r="B300" s="231"/>
      <c r="C300" s="231"/>
      <c r="D300" s="231"/>
      <c r="E300" s="231"/>
      <c r="F300" s="231"/>
      <c r="G300" s="231"/>
    </row>
    <row r="301" spans="1:7" s="125" customFormat="1" ht="16.5" customHeight="1" x14ac:dyDescent="0.25">
      <c r="A301" s="127" t="s">
        <v>268</v>
      </c>
      <c r="B301" s="127"/>
      <c r="C301" s="127"/>
      <c r="D301" s="127"/>
      <c r="E301" s="127"/>
      <c r="F301" s="127"/>
      <c r="G301" s="127"/>
    </row>
    <row r="302" spans="1:7" ht="10.5" customHeight="1" x14ac:dyDescent="0.25">
      <c r="A302" s="127"/>
      <c r="B302" s="127"/>
      <c r="C302" s="127"/>
      <c r="D302" s="127"/>
      <c r="E302" s="127"/>
      <c r="F302" s="127"/>
      <c r="G302" s="127"/>
    </row>
    <row r="303" spans="1:7" ht="20.100000000000001" customHeight="1" x14ac:dyDescent="0.25">
      <c r="A303" s="127"/>
      <c r="B303" s="127"/>
      <c r="C303" s="127"/>
      <c r="D303" s="127"/>
      <c r="E303" s="127"/>
      <c r="F303" s="127"/>
      <c r="G303" s="127"/>
    </row>
    <row r="304" spans="1:7" ht="27.6" customHeight="1" x14ac:dyDescent="0.25">
      <c r="A304" s="232" t="s">
        <v>269</v>
      </c>
      <c r="B304" s="232"/>
      <c r="C304" s="232"/>
      <c r="D304" s="232"/>
      <c r="E304" s="232"/>
      <c r="F304" s="232"/>
      <c r="G304" s="232"/>
    </row>
    <row r="305" spans="1:7" ht="39.75" customHeight="1" x14ac:dyDescent="0.25">
      <c r="A305" s="233" t="s">
        <v>189</v>
      </c>
      <c r="B305" s="233"/>
      <c r="C305" s="233"/>
      <c r="D305" s="233"/>
      <c r="E305" s="233"/>
      <c r="F305" s="233"/>
      <c r="G305" s="233"/>
    </row>
    <row r="306" spans="1:7" ht="38.25" customHeight="1" x14ac:dyDescent="0.25">
      <c r="A306" s="111"/>
      <c r="B306" s="112"/>
      <c r="C306" s="112"/>
      <c r="D306" s="112"/>
      <c r="E306" s="113"/>
      <c r="F306" s="113"/>
      <c r="G306" s="113"/>
    </row>
    <row r="307" spans="1:7" ht="26.45" customHeight="1" x14ac:dyDescent="0.25">
      <c r="A307" s="126" t="s">
        <v>185</v>
      </c>
      <c r="B307" s="112"/>
      <c r="C307" s="112"/>
      <c r="D307" s="112"/>
      <c r="E307" s="113"/>
      <c r="F307" s="113"/>
      <c r="G307" s="113"/>
    </row>
    <row r="308" spans="1:7" ht="47.1" customHeight="1" x14ac:dyDescent="0.25">
      <c r="A308" s="247" t="s">
        <v>274</v>
      </c>
      <c r="B308" s="247"/>
      <c r="C308" s="247"/>
      <c r="D308" s="247"/>
      <c r="E308" s="247"/>
      <c r="F308" s="247"/>
      <c r="G308" s="247"/>
    </row>
    <row r="309" spans="1:7" ht="57.6" customHeight="1" x14ac:dyDescent="0.25">
      <c r="A309" s="233" t="s">
        <v>284</v>
      </c>
      <c r="B309" s="233"/>
      <c r="C309" s="233"/>
      <c r="D309" s="233"/>
      <c r="E309" s="233"/>
      <c r="F309" s="233"/>
      <c r="G309" s="233"/>
    </row>
    <row r="310" spans="1:7" x14ac:dyDescent="0.25">
      <c r="A310" s="114"/>
      <c r="B310" s="114"/>
      <c r="C310" s="114"/>
      <c r="D310" s="114"/>
      <c r="E310" s="114"/>
      <c r="F310" s="114"/>
      <c r="G310" s="114"/>
    </row>
    <row r="311" spans="1:7" ht="19.5" customHeight="1" x14ac:dyDescent="0.25">
      <c r="A311" s="115" t="s">
        <v>186</v>
      </c>
      <c r="B311" s="116"/>
      <c r="C311" s="116"/>
      <c r="D311" s="116"/>
      <c r="E311" s="117"/>
      <c r="F311" s="117"/>
      <c r="G311" s="117"/>
    </row>
    <row r="312" spans="1:7" ht="30" customHeight="1" x14ac:dyDescent="0.25">
      <c r="A312" s="237" t="s">
        <v>247</v>
      </c>
      <c r="B312" s="237"/>
      <c r="C312" s="237"/>
      <c r="D312" s="237"/>
      <c r="E312" s="237"/>
      <c r="F312" s="237"/>
      <c r="G312" s="237"/>
    </row>
    <row r="313" spans="1:7" x14ac:dyDescent="0.25">
      <c r="A313" s="229" t="s">
        <v>285</v>
      </c>
      <c r="B313" s="229"/>
      <c r="C313" s="229"/>
      <c r="D313" s="229"/>
      <c r="E313" s="229"/>
      <c r="F313" s="229"/>
      <c r="G313" s="229"/>
    </row>
    <row r="314" spans="1:7" ht="35.1" customHeight="1" x14ac:dyDescent="0.25">
      <c r="A314" s="229" t="s">
        <v>248</v>
      </c>
      <c r="B314" s="229"/>
      <c r="C314" s="229"/>
      <c r="D314" s="229"/>
      <c r="E314" s="229"/>
      <c r="F314" s="229"/>
      <c r="G314" s="229"/>
    </row>
    <row r="315" spans="1:7" ht="30" customHeight="1" x14ac:dyDescent="0.25">
      <c r="A315" s="230" t="s">
        <v>246</v>
      </c>
      <c r="B315" s="215"/>
      <c r="C315" s="215"/>
      <c r="D315" s="215"/>
      <c r="E315" s="215"/>
      <c r="F315" s="215"/>
      <c r="G315" s="215"/>
    </row>
    <row r="316" spans="1:7" x14ac:dyDescent="0.25">
      <c r="A316" s="81"/>
      <c r="B316"/>
      <c r="C316"/>
      <c r="D316"/>
    </row>
    <row r="317" spans="1:7" ht="17.45" customHeight="1" x14ac:dyDescent="0.25">
      <c r="A317" s="131"/>
      <c r="B317" s="130"/>
      <c r="C317" s="130"/>
      <c r="D317" s="130"/>
      <c r="E317" s="130"/>
      <c r="F317" s="130"/>
      <c r="G317" s="130"/>
    </row>
    <row r="318" spans="1:7" ht="36" customHeight="1" x14ac:dyDescent="0.25">
      <c r="A318" s="233" t="s">
        <v>249</v>
      </c>
      <c r="B318" s="233"/>
      <c r="C318" s="233"/>
      <c r="D318" s="233"/>
      <c r="E318" s="233"/>
      <c r="F318" s="233"/>
      <c r="G318" s="233"/>
    </row>
    <row r="322" spans="5:7" x14ac:dyDescent="0.25">
      <c r="E322" s="238" t="s">
        <v>230</v>
      </c>
      <c r="F322" s="238"/>
      <c r="G322" s="238"/>
    </row>
    <row r="323" spans="5:7" x14ac:dyDescent="0.25">
      <c r="E323" s="238" t="s">
        <v>231</v>
      </c>
      <c r="F323" s="238"/>
      <c r="G323" s="238"/>
    </row>
    <row r="324" spans="5:7" x14ac:dyDescent="0.25">
      <c r="E324" s="130"/>
      <c r="F324" s="130"/>
      <c r="G324" s="130"/>
    </row>
  </sheetData>
  <mergeCells count="72">
    <mergeCell ref="A264:G264"/>
    <mergeCell ref="E323:G323"/>
    <mergeCell ref="E322:G322"/>
    <mergeCell ref="A15:F15"/>
    <mergeCell ref="A318:G318"/>
    <mergeCell ref="A25:D25"/>
    <mergeCell ref="A28:D28"/>
    <mergeCell ref="A31:D31"/>
    <mergeCell ref="A308:G308"/>
    <mergeCell ref="A309:G309"/>
    <mergeCell ref="A290:G290"/>
    <mergeCell ref="A293:G293"/>
    <mergeCell ref="A294:G294"/>
    <mergeCell ref="A295:G295"/>
    <mergeCell ref="A297:G297"/>
    <mergeCell ref="A279:G279"/>
    <mergeCell ref="A282:G282"/>
    <mergeCell ref="A284:G284"/>
    <mergeCell ref="A285:G285"/>
    <mergeCell ref="A288:G288"/>
    <mergeCell ref="A312:G312"/>
    <mergeCell ref="A313:G313"/>
    <mergeCell ref="A315:G315"/>
    <mergeCell ref="A314:G314"/>
    <mergeCell ref="A298:G298"/>
    <mergeCell ref="A299:G299"/>
    <mergeCell ref="A300:G300"/>
    <mergeCell ref="A304:G304"/>
    <mergeCell ref="A305:G305"/>
    <mergeCell ref="A265:G265"/>
    <mergeCell ref="A266:G266"/>
    <mergeCell ref="A267:G267"/>
    <mergeCell ref="A277:G277"/>
    <mergeCell ref="A278:G278"/>
    <mergeCell ref="A263:G263"/>
    <mergeCell ref="A8:G8"/>
    <mergeCell ref="A228:G228"/>
    <mergeCell ref="A229:G229"/>
    <mergeCell ref="A230:G230"/>
    <mergeCell ref="A149:A150"/>
    <mergeCell ref="B149:B150"/>
    <mergeCell ref="F149:F150"/>
    <mergeCell ref="G149:G150"/>
    <mergeCell ref="A10:G10"/>
    <mergeCell ref="A12:G12"/>
    <mergeCell ref="C149:C150"/>
    <mergeCell ref="D149:D150"/>
    <mergeCell ref="A250:A251"/>
    <mergeCell ref="A240:G240"/>
    <mergeCell ref="A243:G243"/>
    <mergeCell ref="A242:G242"/>
    <mergeCell ref="A261:G261"/>
    <mergeCell ref="A262:G262"/>
    <mergeCell ref="A205:G205"/>
    <mergeCell ref="A206:G206"/>
    <mergeCell ref="A208:G208"/>
    <mergeCell ref="D235:D236"/>
    <mergeCell ref="A235:A236"/>
    <mergeCell ref="A231:G231"/>
    <mergeCell ref="A209:G209"/>
    <mergeCell ref="A210:F210"/>
    <mergeCell ref="A211:G211"/>
    <mergeCell ref="A212:G212"/>
    <mergeCell ref="A214:G214"/>
    <mergeCell ref="A232:G232"/>
    <mergeCell ref="A34:G34"/>
    <mergeCell ref="A215:G215"/>
    <mergeCell ref="A216:G216"/>
    <mergeCell ref="A219:A220"/>
    <mergeCell ref="E149:E150"/>
    <mergeCell ref="A202:G202"/>
    <mergeCell ref="A203:G203"/>
  </mergeCells>
  <pageMargins left="1" right="1" top="1" bottom="1" header="0.5" footer="0.5"/>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topLeftCell="A19" workbookViewId="0">
      <selection activeCell="L25" sqref="L25"/>
    </sheetView>
  </sheetViews>
  <sheetFormatPr defaultRowHeight="15" x14ac:dyDescent="0.25"/>
  <cols>
    <col min="1" max="1" width="16.140625" customWidth="1"/>
    <col min="2" max="2" width="20" customWidth="1"/>
    <col min="3" max="5" width="13.140625" bestFit="1" customWidth="1"/>
    <col min="6" max="6" width="9.28515625" bestFit="1" customWidth="1"/>
    <col min="7" max="7" width="8.42578125" bestFit="1" customWidth="1"/>
  </cols>
  <sheetData>
    <row r="1" spans="1:7" ht="15.75" thickBot="1" x14ac:dyDescent="0.3">
      <c r="A1" s="6" t="s">
        <v>14</v>
      </c>
    </row>
    <row r="2" spans="1:7" ht="26.25" thickBot="1" x14ac:dyDescent="0.3">
      <c r="A2" s="30" t="s">
        <v>15</v>
      </c>
      <c r="B2" s="7" t="s">
        <v>16</v>
      </c>
      <c r="C2" s="7" t="s">
        <v>17</v>
      </c>
      <c r="D2" s="7" t="s">
        <v>18</v>
      </c>
      <c r="E2" s="7" t="s">
        <v>19</v>
      </c>
      <c r="F2" s="7" t="s">
        <v>20</v>
      </c>
      <c r="G2" s="7" t="s">
        <v>21</v>
      </c>
    </row>
    <row r="3" spans="1:7" ht="15.75" thickBot="1" x14ac:dyDescent="0.3">
      <c r="A3" s="31">
        <v>1</v>
      </c>
      <c r="B3" s="8">
        <v>2</v>
      </c>
      <c r="C3" s="8">
        <v>3</v>
      </c>
      <c r="D3" s="8">
        <v>4</v>
      </c>
      <c r="E3" s="8">
        <v>5</v>
      </c>
      <c r="F3" s="8">
        <v>6</v>
      </c>
      <c r="G3" s="8">
        <v>7</v>
      </c>
    </row>
    <row r="4" spans="1:7" ht="15.75" thickBot="1" x14ac:dyDescent="0.3">
      <c r="A4" s="32">
        <v>6</v>
      </c>
      <c r="B4" s="9" t="s">
        <v>22</v>
      </c>
      <c r="C4" s="10">
        <v>2799288.65</v>
      </c>
      <c r="D4" s="10">
        <v>7579870</v>
      </c>
      <c r="E4" s="10">
        <v>2149705.36</v>
      </c>
      <c r="F4" s="11">
        <v>0.76790000000000003</v>
      </c>
      <c r="G4" s="11">
        <v>0.28360000000000002</v>
      </c>
    </row>
    <row r="5" spans="1:7" ht="15.75" thickBot="1" x14ac:dyDescent="0.3">
      <c r="A5" s="33">
        <v>61</v>
      </c>
      <c r="B5" s="12" t="s">
        <v>23</v>
      </c>
      <c r="C5" s="13">
        <v>1734558.55</v>
      </c>
      <c r="D5" s="13">
        <v>3078000</v>
      </c>
      <c r="E5" s="13">
        <v>1489623.25</v>
      </c>
      <c r="F5" s="14">
        <v>0.85880000000000001</v>
      </c>
      <c r="G5" s="14">
        <v>0.48399999999999999</v>
      </c>
    </row>
    <row r="6" spans="1:7" ht="23.25" thickBot="1" x14ac:dyDescent="0.3">
      <c r="A6" s="31">
        <v>611</v>
      </c>
      <c r="B6" s="15" t="s">
        <v>24</v>
      </c>
      <c r="C6" s="16">
        <v>1631794.28</v>
      </c>
      <c r="D6" s="16">
        <v>2720000</v>
      </c>
      <c r="E6" s="16">
        <v>1439928.98</v>
      </c>
      <c r="F6" s="17">
        <v>0.88239999999999996</v>
      </c>
      <c r="G6" s="17">
        <v>0.52939999999999998</v>
      </c>
    </row>
    <row r="7" spans="1:7" ht="34.5" thickBot="1" x14ac:dyDescent="0.3">
      <c r="A7" s="31">
        <v>6111</v>
      </c>
      <c r="B7" s="15" t="s">
        <v>25</v>
      </c>
      <c r="C7" s="16">
        <v>1631794.28</v>
      </c>
      <c r="D7" s="18"/>
      <c r="E7" s="16">
        <v>1439928.98</v>
      </c>
      <c r="F7" s="17">
        <v>0.88239999999999996</v>
      </c>
      <c r="G7" s="19"/>
    </row>
    <row r="8" spans="1:7" ht="15.75" thickBot="1" x14ac:dyDescent="0.3">
      <c r="A8" s="31">
        <v>613</v>
      </c>
      <c r="B8" s="15" t="s">
        <v>26</v>
      </c>
      <c r="C8" s="16">
        <v>100236.77</v>
      </c>
      <c r="D8" s="16">
        <v>350000</v>
      </c>
      <c r="E8" s="16">
        <v>49694.27</v>
      </c>
      <c r="F8" s="17">
        <v>0.49580000000000002</v>
      </c>
      <c r="G8" s="17">
        <v>0.14199999999999999</v>
      </c>
    </row>
    <row r="9" spans="1:7" ht="23.25" thickBot="1" x14ac:dyDescent="0.3">
      <c r="A9" s="31">
        <v>6134</v>
      </c>
      <c r="B9" s="15" t="s">
        <v>27</v>
      </c>
      <c r="C9" s="16">
        <v>100236.77</v>
      </c>
      <c r="D9" s="18"/>
      <c r="E9" s="16">
        <v>49694.27</v>
      </c>
      <c r="F9" s="17">
        <v>0.49580000000000002</v>
      </c>
      <c r="G9" s="19"/>
    </row>
    <row r="10" spans="1:7" ht="15.75" thickBot="1" x14ac:dyDescent="0.3">
      <c r="A10" s="31">
        <v>614</v>
      </c>
      <c r="B10" s="15" t="s">
        <v>28</v>
      </c>
      <c r="C10" s="16">
        <v>2527.5</v>
      </c>
      <c r="D10" s="16">
        <v>8000</v>
      </c>
      <c r="E10" s="20">
        <v>0</v>
      </c>
      <c r="F10" s="17">
        <v>0</v>
      </c>
      <c r="G10" s="17">
        <v>0</v>
      </c>
    </row>
    <row r="11" spans="1:7" ht="15.75" thickBot="1" x14ac:dyDescent="0.3">
      <c r="A11" s="31">
        <v>6142</v>
      </c>
      <c r="B11" s="15" t="s">
        <v>29</v>
      </c>
      <c r="C11" s="20">
        <v>0</v>
      </c>
      <c r="D11" s="19"/>
      <c r="E11" s="20">
        <v>0</v>
      </c>
      <c r="F11" s="19"/>
      <c r="G11" s="19"/>
    </row>
    <row r="12" spans="1:7" ht="34.5" thickBot="1" x14ac:dyDescent="0.3">
      <c r="A12" s="31">
        <v>6145</v>
      </c>
      <c r="B12" s="15" t="s">
        <v>30</v>
      </c>
      <c r="C12" s="16">
        <v>2527.5</v>
      </c>
      <c r="D12" s="18"/>
      <c r="E12" s="20">
        <v>0</v>
      </c>
      <c r="F12" s="17">
        <v>0</v>
      </c>
      <c r="G12" s="19"/>
    </row>
    <row r="13" spans="1:7" ht="45.75" thickBot="1" x14ac:dyDescent="0.3">
      <c r="A13" s="33">
        <v>63</v>
      </c>
      <c r="B13" s="12" t="s">
        <v>31</v>
      </c>
      <c r="C13" s="13">
        <v>768954.94</v>
      </c>
      <c r="D13" s="13">
        <v>3080470</v>
      </c>
      <c r="E13" s="13">
        <v>416342.36</v>
      </c>
      <c r="F13" s="14">
        <v>0.54139999999999999</v>
      </c>
      <c r="G13" s="14">
        <v>0.13519999999999999</v>
      </c>
    </row>
    <row r="14" spans="1:7" ht="15.75" thickBot="1" x14ac:dyDescent="0.3">
      <c r="A14" s="31">
        <v>633</v>
      </c>
      <c r="B14" s="15" t="s">
        <v>32</v>
      </c>
      <c r="C14" s="16">
        <v>95400</v>
      </c>
      <c r="D14" s="16">
        <v>140000</v>
      </c>
      <c r="E14" s="16">
        <v>92629.18</v>
      </c>
      <c r="F14" s="17">
        <v>0.97099999999999997</v>
      </c>
      <c r="G14" s="17">
        <v>0.66159999999999997</v>
      </c>
    </row>
    <row r="15" spans="1:7" ht="23.25" thickBot="1" x14ac:dyDescent="0.3">
      <c r="A15" s="31">
        <v>6331</v>
      </c>
      <c r="B15" s="15" t="s">
        <v>33</v>
      </c>
      <c r="C15" s="16">
        <v>4400</v>
      </c>
      <c r="D15" s="18"/>
      <c r="E15" s="16">
        <v>76629.179999999993</v>
      </c>
      <c r="F15" s="17">
        <v>17.415700000000001</v>
      </c>
      <c r="G15" s="19"/>
    </row>
    <row r="16" spans="1:7" ht="23.25" thickBot="1" x14ac:dyDescent="0.3">
      <c r="A16" s="31">
        <v>6332</v>
      </c>
      <c r="B16" s="15" t="s">
        <v>34</v>
      </c>
      <c r="C16" s="16">
        <v>91000</v>
      </c>
      <c r="D16" s="18"/>
      <c r="E16" s="16">
        <v>16000</v>
      </c>
      <c r="F16" s="17">
        <v>0.17580000000000001</v>
      </c>
      <c r="G16" s="19"/>
    </row>
    <row r="17" spans="1:7" ht="34.5" thickBot="1" x14ac:dyDescent="0.3">
      <c r="A17" s="31">
        <v>634</v>
      </c>
      <c r="B17" s="15" t="s">
        <v>35</v>
      </c>
      <c r="C17" s="16">
        <v>263766.68</v>
      </c>
      <c r="D17" s="16">
        <v>630120</v>
      </c>
      <c r="E17" s="20">
        <v>0</v>
      </c>
      <c r="F17" s="17">
        <v>0</v>
      </c>
      <c r="G17" s="17">
        <v>0</v>
      </c>
    </row>
    <row r="18" spans="1:7" ht="34.5" thickBot="1" x14ac:dyDescent="0.3">
      <c r="A18" s="31">
        <v>6341</v>
      </c>
      <c r="B18" s="15" t="s">
        <v>36</v>
      </c>
      <c r="C18" s="16">
        <v>263766.68</v>
      </c>
      <c r="D18" s="18"/>
      <c r="E18" s="20">
        <v>0</v>
      </c>
      <c r="F18" s="17">
        <v>0</v>
      </c>
      <c r="G18" s="19"/>
    </row>
    <row r="19" spans="1:7" ht="34.5" thickBot="1" x14ac:dyDescent="0.3">
      <c r="A19" s="31">
        <v>6342</v>
      </c>
      <c r="B19" s="15" t="s">
        <v>37</v>
      </c>
      <c r="C19" s="20">
        <v>0</v>
      </c>
      <c r="D19" s="19"/>
      <c r="E19" s="20">
        <v>0</v>
      </c>
      <c r="F19" s="19"/>
      <c r="G19" s="19"/>
    </row>
    <row r="20" spans="1:7" ht="23.25" thickBot="1" x14ac:dyDescent="0.3">
      <c r="A20" s="31">
        <v>638</v>
      </c>
      <c r="B20" s="15" t="s">
        <v>38</v>
      </c>
      <c r="C20" s="16">
        <v>409788.26</v>
      </c>
      <c r="D20" s="16">
        <v>2310350</v>
      </c>
      <c r="E20" s="16">
        <v>323713.18</v>
      </c>
      <c r="F20" s="17">
        <v>0.79</v>
      </c>
      <c r="G20" s="17">
        <v>0.1401</v>
      </c>
    </row>
    <row r="21" spans="1:7" ht="34.5" thickBot="1" x14ac:dyDescent="0.3">
      <c r="A21" s="31">
        <v>6381</v>
      </c>
      <c r="B21" s="15" t="s">
        <v>39</v>
      </c>
      <c r="C21" s="16">
        <v>409788.26</v>
      </c>
      <c r="D21" s="18"/>
      <c r="E21" s="16">
        <v>212188.18</v>
      </c>
      <c r="F21" s="17">
        <v>0.51780000000000004</v>
      </c>
      <c r="G21" s="19"/>
    </row>
    <row r="22" spans="1:7" ht="34.5" thickBot="1" x14ac:dyDescent="0.3">
      <c r="A22" s="31">
        <v>6382</v>
      </c>
      <c r="B22" s="15" t="s">
        <v>40</v>
      </c>
      <c r="C22" s="20">
        <v>0</v>
      </c>
      <c r="D22" s="19"/>
      <c r="E22" s="16">
        <v>111525</v>
      </c>
      <c r="F22" s="19"/>
      <c r="G22" s="19"/>
    </row>
    <row r="23" spans="1:7" ht="15.75" thickBot="1" x14ac:dyDescent="0.3">
      <c r="A23" s="33">
        <v>64</v>
      </c>
      <c r="B23" s="12" t="s">
        <v>41</v>
      </c>
      <c r="C23" s="13">
        <v>141278.01</v>
      </c>
      <c r="D23" s="13">
        <v>975100</v>
      </c>
      <c r="E23" s="13">
        <v>77911.149999999994</v>
      </c>
      <c r="F23" s="14">
        <v>0.55149999999999999</v>
      </c>
      <c r="G23" s="14">
        <v>7.9899999999999999E-2</v>
      </c>
    </row>
    <row r="24" spans="1:7" ht="23.25" thickBot="1" x14ac:dyDescent="0.3">
      <c r="A24" s="31">
        <v>641</v>
      </c>
      <c r="B24" s="15" t="s">
        <v>42</v>
      </c>
      <c r="C24" s="20">
        <v>379.36</v>
      </c>
      <c r="D24" s="16">
        <v>4000</v>
      </c>
      <c r="E24" s="20">
        <v>172.66</v>
      </c>
      <c r="F24" s="17">
        <v>0.4551</v>
      </c>
      <c r="G24" s="17">
        <v>4.3200000000000002E-2</v>
      </c>
    </row>
    <row r="25" spans="1:7" ht="34.5" thickBot="1" x14ac:dyDescent="0.3">
      <c r="A25" s="31">
        <v>6413</v>
      </c>
      <c r="B25" s="15" t="s">
        <v>43</v>
      </c>
      <c r="C25" s="20">
        <v>198.04</v>
      </c>
      <c r="D25" s="18"/>
      <c r="E25" s="20">
        <v>172.66</v>
      </c>
      <c r="F25" s="17">
        <v>0.87180000000000002</v>
      </c>
      <c r="G25" s="19"/>
    </row>
    <row r="26" spans="1:7" ht="23.25" thickBot="1" x14ac:dyDescent="0.3">
      <c r="A26" s="31">
        <v>6414</v>
      </c>
      <c r="B26" s="15" t="s">
        <v>44</v>
      </c>
      <c r="C26" s="20">
        <v>181.32</v>
      </c>
      <c r="D26" s="18"/>
      <c r="E26" s="20">
        <v>0</v>
      </c>
      <c r="F26" s="17">
        <v>0</v>
      </c>
      <c r="G26" s="19"/>
    </row>
    <row r="27" spans="1:7" ht="23.25" thickBot="1" x14ac:dyDescent="0.3">
      <c r="A27" s="31">
        <v>642</v>
      </c>
      <c r="B27" s="15" t="s">
        <v>45</v>
      </c>
      <c r="C27" s="16">
        <v>140898.65</v>
      </c>
      <c r="D27" s="16">
        <v>971100</v>
      </c>
      <c r="E27" s="16">
        <v>77738.490000000005</v>
      </c>
      <c r="F27" s="17">
        <v>0.55169999999999997</v>
      </c>
      <c r="G27" s="17">
        <v>8.0100000000000005E-2</v>
      </c>
    </row>
    <row r="28" spans="1:7" ht="15.75" thickBot="1" x14ac:dyDescent="0.3">
      <c r="A28" s="31">
        <v>6421</v>
      </c>
      <c r="B28" s="15" t="s">
        <v>46</v>
      </c>
      <c r="C28" s="16">
        <v>10511.6</v>
      </c>
      <c r="D28" s="18"/>
      <c r="E28" s="16">
        <v>10657.39</v>
      </c>
      <c r="F28" s="17">
        <v>1.0139</v>
      </c>
      <c r="G28" s="19"/>
    </row>
    <row r="29" spans="1:7" ht="23.25" thickBot="1" x14ac:dyDescent="0.3">
      <c r="A29" s="31">
        <v>6422</v>
      </c>
      <c r="B29" s="15" t="s">
        <v>47</v>
      </c>
      <c r="C29" s="16">
        <v>127847.74</v>
      </c>
      <c r="D29" s="18"/>
      <c r="E29" s="16">
        <v>67081.100000000006</v>
      </c>
      <c r="F29" s="17">
        <v>0.52470000000000006</v>
      </c>
      <c r="G29" s="19"/>
    </row>
    <row r="30" spans="1:7" ht="23.25" thickBot="1" x14ac:dyDescent="0.3">
      <c r="A30" s="31">
        <v>6423</v>
      </c>
      <c r="B30" s="15" t="s">
        <v>48</v>
      </c>
      <c r="C30" s="20">
        <v>0</v>
      </c>
      <c r="D30" s="19"/>
      <c r="E30" s="20">
        <v>0</v>
      </c>
      <c r="F30" s="19"/>
      <c r="G30" s="19"/>
    </row>
    <row r="31" spans="1:7" ht="26.25" thickBot="1" x14ac:dyDescent="0.3">
      <c r="A31" s="34" t="s">
        <v>15</v>
      </c>
      <c r="B31" s="21" t="s">
        <v>16</v>
      </c>
      <c r="C31" s="21" t="s">
        <v>17</v>
      </c>
      <c r="D31" s="21" t="s">
        <v>18</v>
      </c>
      <c r="E31" s="21" t="s">
        <v>19</v>
      </c>
      <c r="F31" s="21" t="s">
        <v>20</v>
      </c>
      <c r="G31" s="21" t="s">
        <v>21</v>
      </c>
    </row>
    <row r="32" spans="1:7" ht="15.75" thickBot="1" x14ac:dyDescent="0.3">
      <c r="A32" s="31">
        <v>1</v>
      </c>
      <c r="B32" s="8">
        <v>2</v>
      </c>
      <c r="C32" s="8">
        <v>3</v>
      </c>
      <c r="D32" s="8">
        <v>4</v>
      </c>
      <c r="E32" s="8">
        <v>5</v>
      </c>
      <c r="F32" s="8">
        <v>6</v>
      </c>
      <c r="G32" s="8">
        <v>7</v>
      </c>
    </row>
    <row r="33" spans="1:7" ht="23.25" thickBot="1" x14ac:dyDescent="0.3">
      <c r="A33" s="31">
        <v>6429</v>
      </c>
      <c r="B33" s="15" t="s">
        <v>48</v>
      </c>
      <c r="C33" s="16">
        <v>2539.31</v>
      </c>
      <c r="D33" s="18"/>
      <c r="E33" s="20">
        <v>0</v>
      </c>
      <c r="F33" s="17">
        <v>0</v>
      </c>
      <c r="G33" s="19"/>
    </row>
    <row r="34" spans="1:7" ht="45.75" thickBot="1" x14ac:dyDescent="0.3">
      <c r="A34" s="33">
        <v>65</v>
      </c>
      <c r="B34" s="12" t="s">
        <v>49</v>
      </c>
      <c r="C34" s="13">
        <v>152818.74</v>
      </c>
      <c r="D34" s="13">
        <v>254800</v>
      </c>
      <c r="E34" s="13">
        <v>164150.1</v>
      </c>
      <c r="F34" s="14">
        <v>1.0741000000000001</v>
      </c>
      <c r="G34" s="14">
        <v>0.64419999999999999</v>
      </c>
    </row>
    <row r="35" spans="1:7" ht="23.25" thickBot="1" x14ac:dyDescent="0.3">
      <c r="A35" s="31">
        <v>651</v>
      </c>
      <c r="B35" s="15" t="s">
        <v>50</v>
      </c>
      <c r="C35" s="16">
        <v>38495.620000000003</v>
      </c>
      <c r="D35" s="16">
        <v>58800</v>
      </c>
      <c r="E35" s="16">
        <v>34763.760000000002</v>
      </c>
      <c r="F35" s="17">
        <v>0.90310000000000001</v>
      </c>
      <c r="G35" s="17">
        <v>0.59119999999999995</v>
      </c>
    </row>
    <row r="36" spans="1:7" ht="34.5" thickBot="1" x14ac:dyDescent="0.3">
      <c r="A36" s="31">
        <v>6512</v>
      </c>
      <c r="B36" s="15" t="s">
        <v>51</v>
      </c>
      <c r="C36" s="16">
        <v>38460</v>
      </c>
      <c r="D36" s="18"/>
      <c r="E36" s="16">
        <v>34711.599999999999</v>
      </c>
      <c r="F36" s="17">
        <v>0.90249999999999997</v>
      </c>
      <c r="G36" s="19"/>
    </row>
    <row r="37" spans="1:7" ht="23.25" thickBot="1" x14ac:dyDescent="0.3">
      <c r="A37" s="31">
        <v>6513</v>
      </c>
      <c r="B37" s="15" t="s">
        <v>52</v>
      </c>
      <c r="C37" s="20">
        <v>35.619999999999997</v>
      </c>
      <c r="D37" s="18"/>
      <c r="E37" s="20">
        <v>52.16</v>
      </c>
      <c r="F37" s="17">
        <v>1.4642999999999999</v>
      </c>
      <c r="G37" s="19"/>
    </row>
    <row r="38" spans="1:7" ht="23.25" thickBot="1" x14ac:dyDescent="0.3">
      <c r="A38" s="31">
        <v>652</v>
      </c>
      <c r="B38" s="15" t="s">
        <v>53</v>
      </c>
      <c r="C38" s="16">
        <v>30507.54</v>
      </c>
      <c r="D38" s="16">
        <v>38000</v>
      </c>
      <c r="E38" s="16">
        <v>43657.05</v>
      </c>
      <c r="F38" s="17">
        <v>1.431</v>
      </c>
      <c r="G38" s="17">
        <v>1.1489</v>
      </c>
    </row>
    <row r="39" spans="1:7" ht="15.75" thickBot="1" x14ac:dyDescent="0.3">
      <c r="A39" s="31">
        <v>6522</v>
      </c>
      <c r="B39" s="15" t="s">
        <v>54</v>
      </c>
      <c r="C39" s="20">
        <v>4.76</v>
      </c>
      <c r="D39" s="18"/>
      <c r="E39" s="20">
        <v>90.89</v>
      </c>
      <c r="F39" s="17">
        <v>19.0945</v>
      </c>
      <c r="G39" s="19"/>
    </row>
    <row r="40" spans="1:7" ht="15.75" thickBot="1" x14ac:dyDescent="0.3">
      <c r="A40" s="31">
        <v>6524</v>
      </c>
      <c r="B40" s="15" t="s">
        <v>55</v>
      </c>
      <c r="C40" s="16">
        <v>11065.78</v>
      </c>
      <c r="D40" s="18"/>
      <c r="E40" s="16">
        <v>43145.45</v>
      </c>
      <c r="F40" s="17">
        <v>3.899</v>
      </c>
      <c r="G40" s="19"/>
    </row>
    <row r="41" spans="1:7" ht="23.25" thickBot="1" x14ac:dyDescent="0.3">
      <c r="A41" s="31">
        <v>6526</v>
      </c>
      <c r="B41" s="15" t="s">
        <v>56</v>
      </c>
      <c r="C41" s="16">
        <v>19437</v>
      </c>
      <c r="D41" s="18"/>
      <c r="E41" s="20">
        <v>420.71</v>
      </c>
      <c r="F41" s="17">
        <v>2.1600000000000001E-2</v>
      </c>
      <c r="G41" s="19"/>
    </row>
    <row r="42" spans="1:7" ht="23.25" thickBot="1" x14ac:dyDescent="0.3">
      <c r="A42" s="31">
        <v>653</v>
      </c>
      <c r="B42" s="15" t="s">
        <v>57</v>
      </c>
      <c r="C42" s="16">
        <v>83815.58</v>
      </c>
      <c r="D42" s="16">
        <v>158000</v>
      </c>
      <c r="E42" s="16">
        <v>85729.29</v>
      </c>
      <c r="F42" s="17">
        <v>1.0227999999999999</v>
      </c>
      <c r="G42" s="17">
        <v>0.54259999999999997</v>
      </c>
    </row>
    <row r="43" spans="1:7" ht="15.75" thickBot="1" x14ac:dyDescent="0.3">
      <c r="A43" s="31">
        <v>6531</v>
      </c>
      <c r="B43" s="15" t="s">
        <v>58</v>
      </c>
      <c r="C43" s="20">
        <v>883.23</v>
      </c>
      <c r="D43" s="18"/>
      <c r="E43" s="20">
        <v>0</v>
      </c>
      <c r="F43" s="17">
        <v>0</v>
      </c>
      <c r="G43" s="19"/>
    </row>
    <row r="44" spans="1:7" ht="15.75" thickBot="1" x14ac:dyDescent="0.3">
      <c r="A44" s="31">
        <v>6532</v>
      </c>
      <c r="B44" s="15" t="s">
        <v>59</v>
      </c>
      <c r="C44" s="16">
        <v>82932.350000000006</v>
      </c>
      <c r="D44" s="18"/>
      <c r="E44" s="16">
        <v>85729.29</v>
      </c>
      <c r="F44" s="17">
        <v>1.0337000000000001</v>
      </c>
      <c r="G44" s="19"/>
    </row>
    <row r="45" spans="1:7" ht="15.75" thickBot="1" x14ac:dyDescent="0.3">
      <c r="A45" s="33">
        <v>66</v>
      </c>
      <c r="B45" s="12" t="s">
        <v>60</v>
      </c>
      <c r="C45" s="22">
        <v>0</v>
      </c>
      <c r="D45" s="13">
        <v>186500</v>
      </c>
      <c r="E45" s="22">
        <v>0</v>
      </c>
      <c r="F45" s="14">
        <v>0</v>
      </c>
      <c r="G45" s="23"/>
    </row>
    <row r="46" spans="1:7" ht="34.5" thickBot="1" x14ac:dyDescent="0.3">
      <c r="A46" s="31">
        <v>663</v>
      </c>
      <c r="B46" s="15" t="s">
        <v>61</v>
      </c>
      <c r="C46" s="20">
        <v>0</v>
      </c>
      <c r="D46" s="16">
        <v>186500</v>
      </c>
      <c r="E46" s="20">
        <v>0</v>
      </c>
      <c r="F46" s="17">
        <v>0</v>
      </c>
      <c r="G46" s="19"/>
    </row>
    <row r="47" spans="1:7" ht="15.75" thickBot="1" x14ac:dyDescent="0.3">
      <c r="A47" s="31">
        <v>6632</v>
      </c>
      <c r="B47" s="15" t="s">
        <v>62</v>
      </c>
      <c r="C47" s="20">
        <v>0</v>
      </c>
      <c r="D47" s="20">
        <v>0</v>
      </c>
      <c r="E47" s="19"/>
      <c r="F47" s="19"/>
      <c r="G47" s="19"/>
    </row>
    <row r="48" spans="1:7" ht="15.75" thickBot="1" x14ac:dyDescent="0.3">
      <c r="A48" s="33">
        <v>68</v>
      </c>
      <c r="B48" s="12" t="s">
        <v>60</v>
      </c>
      <c r="C48" s="13">
        <v>1678.41</v>
      </c>
      <c r="D48" s="13">
        <v>5000</v>
      </c>
      <c r="E48" s="13">
        <v>1678.5</v>
      </c>
      <c r="F48" s="14">
        <v>1.0001</v>
      </c>
      <c r="G48" s="14">
        <v>0.3357</v>
      </c>
    </row>
    <row r="49" spans="1:7" ht="15.75" thickBot="1" x14ac:dyDescent="0.3">
      <c r="A49" s="31">
        <v>683</v>
      </c>
      <c r="B49" s="15" t="s">
        <v>60</v>
      </c>
      <c r="C49" s="16">
        <v>1678.41</v>
      </c>
      <c r="D49" s="16">
        <v>5000</v>
      </c>
      <c r="E49" s="16">
        <v>1678.5</v>
      </c>
      <c r="F49" s="17">
        <v>1.0001</v>
      </c>
      <c r="G49" s="17">
        <v>0.3357</v>
      </c>
    </row>
    <row r="50" spans="1:7" ht="15.75" thickBot="1" x14ac:dyDescent="0.3">
      <c r="A50" s="31">
        <v>6831</v>
      </c>
      <c r="B50" s="15" t="s">
        <v>60</v>
      </c>
      <c r="C50" s="16">
        <v>1678.41</v>
      </c>
      <c r="D50" s="18"/>
      <c r="E50" s="16">
        <v>1678.5</v>
      </c>
      <c r="F50" s="17">
        <v>1.0001</v>
      </c>
      <c r="G50" s="19"/>
    </row>
    <row r="51" spans="1:7" ht="26.25" thickBot="1" x14ac:dyDescent="0.3">
      <c r="A51" s="32">
        <v>7</v>
      </c>
      <c r="B51" s="9" t="s">
        <v>63</v>
      </c>
      <c r="C51" s="10">
        <v>39460.68</v>
      </c>
      <c r="D51" s="10">
        <v>148800</v>
      </c>
      <c r="E51" s="10">
        <v>42742.39</v>
      </c>
      <c r="F51" s="24">
        <v>1.0831999999999999</v>
      </c>
      <c r="G51" s="11">
        <v>0.28720000000000001</v>
      </c>
    </row>
    <row r="52" spans="1:7" ht="34.5" thickBot="1" x14ac:dyDescent="0.3">
      <c r="A52" s="33">
        <v>71</v>
      </c>
      <c r="B52" s="12" t="s">
        <v>64</v>
      </c>
      <c r="C52" s="13">
        <v>39460.68</v>
      </c>
      <c r="D52" s="13">
        <v>148800</v>
      </c>
      <c r="E52" s="13">
        <v>42742.39</v>
      </c>
      <c r="F52" s="25">
        <v>1.0831999999999999</v>
      </c>
      <c r="G52" s="14">
        <v>0.28720000000000001</v>
      </c>
    </row>
    <row r="53" spans="1:7" ht="34.5" thickBot="1" x14ac:dyDescent="0.3">
      <c r="A53" s="31">
        <v>711</v>
      </c>
      <c r="B53" s="15" t="s">
        <v>65</v>
      </c>
      <c r="C53" s="16">
        <v>39460.68</v>
      </c>
      <c r="D53" s="16">
        <v>148800</v>
      </c>
      <c r="E53" s="16">
        <v>42742.39</v>
      </c>
      <c r="F53" s="17">
        <v>1.0831999999999999</v>
      </c>
      <c r="G53" s="17">
        <v>0.28720000000000001</v>
      </c>
    </row>
    <row r="54" spans="1:7" ht="15.75" thickBot="1" x14ac:dyDescent="0.3">
      <c r="A54" s="31">
        <v>7111</v>
      </c>
      <c r="B54" s="15" t="s">
        <v>66</v>
      </c>
      <c r="C54" s="16">
        <v>39460.68</v>
      </c>
      <c r="D54" s="18"/>
      <c r="E54" s="16">
        <v>42742.39</v>
      </c>
      <c r="F54" s="17">
        <v>1.0831999999999999</v>
      </c>
      <c r="G54" s="19"/>
    </row>
    <row r="55" spans="1:7" ht="16.5" thickBot="1" x14ac:dyDescent="0.3">
      <c r="A55" s="26"/>
      <c r="B55" s="27" t="s">
        <v>67</v>
      </c>
      <c r="C55" s="28">
        <v>2838749.33</v>
      </c>
      <c r="D55" s="28">
        <v>7728670</v>
      </c>
      <c r="E55" s="28">
        <v>2192447.75</v>
      </c>
      <c r="F55" s="29">
        <v>0.77229999999999999</v>
      </c>
      <c r="G55" s="29">
        <v>0.28370000000000001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6</vt:i4>
      </vt:variant>
    </vt:vector>
  </HeadingPairs>
  <TitlesOfParts>
    <vt:vector size="8" baseType="lpstr">
      <vt:lpstr>List1</vt:lpstr>
      <vt:lpstr>List2</vt:lpstr>
      <vt:lpstr>List1!_Hlk32306578</vt:lpstr>
      <vt:lpstr>List1!_Hlk54090888</vt:lpstr>
      <vt:lpstr>List1!_Hlk54263646</vt:lpstr>
      <vt:lpstr>List1!_Hlk54265141</vt:lpstr>
      <vt:lpstr>List1!_Hlk54265262</vt:lpstr>
      <vt:lpstr>List1!_Hlk54265366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Ivo</cp:lastModifiedBy>
  <cp:lastPrinted>2026-05-06T10:43:34Z</cp:lastPrinted>
  <dcterms:created xsi:type="dcterms:W3CDTF">2015-06-05T18:19:34Z</dcterms:created>
  <dcterms:modified xsi:type="dcterms:W3CDTF">2026-07-20T07:01:30Z</dcterms:modified>
</cp:coreProperties>
</file>